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lsmlv.sharepoint.com/sites/Finanses/Shared Documents/Finanses/SEPLP/Ceturkšņa atskaites/2025/2025 4.CET/FIN_precizējumi/"/>
    </mc:Choice>
  </mc:AlternateContent>
  <xr:revisionPtr revIDLastSave="1364" documentId="8_{3D9ABEEF-3D76-4FAF-BADC-33F8E90681B8}" xr6:coauthVersionLast="47" xr6:coauthVersionMax="47" xr10:uidLastSave="{33625ADB-A2FD-4CED-B6B1-F20E275EA8A9}"/>
  <bookViews>
    <workbookView xWindow="-110" yWindow="-110" windowWidth="19420" windowHeight="11500" xr2:uid="{51B911CC-091B-4266-A1F7-4CE3A084C4AE}"/>
  </bookViews>
  <sheets>
    <sheet name="2025" sheetId="4" r:id="rId1"/>
    <sheet name="2025_EKK skaidrojum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0" i="4" l="1"/>
  <c r="L60" i="4"/>
  <c r="N60" i="4" s="1"/>
  <c r="E32" i="2"/>
  <c r="E31" i="2"/>
  <c r="E30" i="2"/>
  <c r="E29" i="2"/>
  <c r="E28" i="2"/>
  <c r="E27" i="2"/>
  <c r="E26" i="2"/>
  <c r="E25" i="2"/>
  <c r="E24" i="2"/>
  <c r="E23" i="2"/>
  <c r="E22" i="2"/>
  <c r="E21" i="2"/>
  <c r="E20" i="2"/>
  <c r="E19" i="2"/>
  <c r="E18" i="2"/>
  <c r="E17" i="2"/>
  <c r="E16" i="2"/>
  <c r="E15" i="2"/>
  <c r="E14" i="2"/>
  <c r="E13" i="2"/>
  <c r="E12" i="2"/>
  <c r="L26" i="4" l="1"/>
  <c r="L117" i="4"/>
  <c r="E11" i="2"/>
  <c r="E10" i="2"/>
  <c r="E9" i="2"/>
  <c r="E8" i="2"/>
  <c r="E7" i="2"/>
  <c r="E6" i="2"/>
  <c r="E5" i="2"/>
  <c r="N162" i="4" l="1"/>
  <c r="N161" i="4"/>
  <c r="N160" i="4"/>
  <c r="M114" i="4"/>
  <c r="M113" i="4"/>
  <c r="M112" i="4"/>
  <c r="M111" i="4"/>
  <c r="M110" i="4"/>
  <c r="M109" i="4"/>
  <c r="M107" i="4"/>
  <c r="M105" i="4"/>
  <c r="M102" i="4"/>
  <c r="M101" i="4"/>
  <c r="M100" i="4"/>
  <c r="M97" i="4"/>
  <c r="M96" i="4"/>
  <c r="M95" i="4"/>
  <c r="M94" i="4"/>
  <c r="M93" i="4"/>
  <c r="M89" i="4"/>
  <c r="M88" i="4"/>
  <c r="M87" i="4"/>
  <c r="M85" i="4"/>
  <c r="M84" i="4"/>
  <c r="M83" i="4"/>
  <c r="M80" i="4"/>
  <c r="M79" i="4"/>
  <c r="M77" i="4"/>
  <c r="M76" i="4"/>
  <c r="M75" i="4"/>
  <c r="M74" i="4"/>
  <c r="M73" i="4"/>
  <c r="M71" i="4"/>
  <c r="M70" i="4"/>
  <c r="M69" i="4"/>
  <c r="M68" i="4"/>
  <c r="M67" i="4"/>
  <c r="M66" i="4"/>
  <c r="M65" i="4"/>
  <c r="M63" i="4"/>
  <c r="M62" i="4"/>
  <c r="M61" i="4"/>
  <c r="M60" i="4"/>
  <c r="M59" i="4"/>
  <c r="M58" i="4"/>
  <c r="M57" i="4"/>
  <c r="M55" i="4"/>
  <c r="M54" i="4"/>
  <c r="M53" i="4"/>
  <c r="M52" i="4"/>
  <c r="M51" i="4"/>
  <c r="M49" i="4"/>
  <c r="M47" i="4"/>
  <c r="M46" i="4"/>
  <c r="M44" i="4"/>
  <c r="M43" i="4"/>
  <c r="M39" i="4"/>
  <c r="M38" i="4"/>
  <c r="M37" i="4"/>
  <c r="M35" i="4"/>
  <c r="M33" i="4"/>
  <c r="M32" i="4"/>
  <c r="M31" i="4"/>
  <c r="M30" i="4"/>
  <c r="M29" i="4"/>
  <c r="M28" i="4"/>
  <c r="M26" i="4"/>
  <c r="M18" i="4"/>
  <c r="M17" i="4"/>
  <c r="M15" i="4"/>
  <c r="M14" i="4"/>
  <c r="M13" i="4"/>
  <c r="M12" i="4"/>
  <c r="J16" i="4" l="1"/>
  <c r="J12" i="4"/>
  <c r="J13" i="4" l="1"/>
  <c r="J114" i="4" l="1"/>
  <c r="J155" i="4" l="1"/>
  <c r="J62" i="4"/>
  <c r="J50" i="4"/>
  <c r="J78" i="4"/>
  <c r="J99" i="4"/>
  <c r="H99" i="4"/>
  <c r="H11" i="4" l="1"/>
  <c r="G11" i="4"/>
  <c r="E4" i="2"/>
  <c r="M162" i="4" l="1"/>
  <c r="K162" i="4"/>
  <c r="M161" i="4"/>
  <c r="K161" i="4"/>
  <c r="M160" i="4"/>
  <c r="K160" i="4"/>
  <c r="H157" i="4"/>
  <c r="G157" i="4"/>
  <c r="D156" i="4"/>
  <c r="N156" i="4" s="1"/>
  <c r="C156" i="4"/>
  <c r="M156" i="4" s="1"/>
  <c r="I155" i="4"/>
  <c r="H155" i="4"/>
  <c r="G155" i="4"/>
  <c r="F155" i="4"/>
  <c r="E155" i="4"/>
  <c r="H154" i="4"/>
  <c r="G154" i="4"/>
  <c r="E154" i="4"/>
  <c r="M117" i="4"/>
  <c r="K117" i="4"/>
  <c r="N117" i="4"/>
  <c r="L114" i="4"/>
  <c r="N114" i="4" s="1"/>
  <c r="K114" i="4"/>
  <c r="L113" i="4"/>
  <c r="N113" i="4" s="1"/>
  <c r="K113" i="4"/>
  <c r="L112" i="4"/>
  <c r="N112" i="4" s="1"/>
  <c r="K112" i="4"/>
  <c r="L111" i="4"/>
  <c r="N111" i="4" s="1"/>
  <c r="K111" i="4"/>
  <c r="N110" i="4"/>
  <c r="L110" i="4"/>
  <c r="K110" i="4"/>
  <c r="L109" i="4"/>
  <c r="N109" i="4" s="1"/>
  <c r="P109" i="4" s="1"/>
  <c r="K109" i="4"/>
  <c r="J108" i="4"/>
  <c r="J106" i="4" s="1"/>
  <c r="I108" i="4"/>
  <c r="I106" i="4" s="1"/>
  <c r="G108" i="4"/>
  <c r="G106" i="4" s="1"/>
  <c r="L107" i="4"/>
  <c r="N107" i="4" s="1"/>
  <c r="P107" i="4" s="1"/>
  <c r="K107" i="4"/>
  <c r="M104" i="4"/>
  <c r="L105" i="4"/>
  <c r="L104" i="4" s="1"/>
  <c r="K105" i="4"/>
  <c r="K104" i="4" s="1"/>
  <c r="J104" i="4"/>
  <c r="I104" i="4"/>
  <c r="G104" i="4"/>
  <c r="L101" i="4"/>
  <c r="M99" i="4"/>
  <c r="M98" i="4" s="1"/>
  <c r="L100" i="4"/>
  <c r="K100" i="4"/>
  <c r="K99" i="4"/>
  <c r="K98" i="4" s="1"/>
  <c r="J98" i="4"/>
  <c r="I99" i="4"/>
  <c r="I98" i="4" s="1"/>
  <c r="G99" i="4"/>
  <c r="G98" i="4" s="1"/>
  <c r="L97" i="4"/>
  <c r="N97" i="4" s="1"/>
  <c r="L96" i="4"/>
  <c r="N96" i="4" s="1"/>
  <c r="K96" i="4"/>
  <c r="L95" i="4"/>
  <c r="N95" i="4" s="1"/>
  <c r="P95" i="4" s="1"/>
  <c r="K95" i="4"/>
  <c r="L94" i="4"/>
  <c r="N94" i="4" s="1"/>
  <c r="K94" i="4"/>
  <c r="L93" i="4"/>
  <c r="K93" i="4"/>
  <c r="J92" i="4"/>
  <c r="J91" i="4" s="1"/>
  <c r="I92" i="4"/>
  <c r="I91" i="4" s="1"/>
  <c r="G92" i="4"/>
  <c r="G91" i="4" s="1"/>
  <c r="L90" i="4"/>
  <c r="N90" i="4" s="1"/>
  <c r="K90" i="4"/>
  <c r="L89" i="4"/>
  <c r="N89" i="4" s="1"/>
  <c r="K89" i="4"/>
  <c r="L88" i="4"/>
  <c r="N88" i="4" s="1"/>
  <c r="O88" i="4" s="1"/>
  <c r="K88" i="4"/>
  <c r="M86" i="4"/>
  <c r="L87" i="4"/>
  <c r="K87" i="4"/>
  <c r="K86" i="4" s="1"/>
  <c r="J86" i="4"/>
  <c r="I86" i="4"/>
  <c r="G86" i="4"/>
  <c r="L85" i="4"/>
  <c r="N85" i="4" s="1"/>
  <c r="K85" i="4"/>
  <c r="L84" i="4"/>
  <c r="N84" i="4" s="1"/>
  <c r="K84" i="4"/>
  <c r="L83" i="4"/>
  <c r="N83" i="4" s="1"/>
  <c r="K83" i="4"/>
  <c r="J82" i="4"/>
  <c r="I82" i="4"/>
  <c r="G82" i="4"/>
  <c r="L80" i="4"/>
  <c r="N80" i="4" s="1"/>
  <c r="K80" i="4"/>
  <c r="L79" i="4"/>
  <c r="N79" i="4" s="1"/>
  <c r="K79" i="4"/>
  <c r="I78" i="4"/>
  <c r="G78" i="4"/>
  <c r="L77" i="4"/>
  <c r="N77" i="4" s="1"/>
  <c r="K77" i="4"/>
  <c r="L76" i="4"/>
  <c r="N76" i="4" s="1"/>
  <c r="K76" i="4"/>
  <c r="L75" i="4"/>
  <c r="N75" i="4" s="1"/>
  <c r="K75" i="4"/>
  <c r="L74" i="4"/>
  <c r="N74" i="4" s="1"/>
  <c r="K74" i="4"/>
  <c r="L73" i="4"/>
  <c r="N73" i="4" s="1"/>
  <c r="K73" i="4"/>
  <c r="J72" i="4"/>
  <c r="I72" i="4"/>
  <c r="G72" i="4"/>
  <c r="L71" i="4"/>
  <c r="N71" i="4" s="1"/>
  <c r="P71" i="4" s="1"/>
  <c r="K71" i="4"/>
  <c r="L70" i="4"/>
  <c r="N70" i="4" s="1"/>
  <c r="O70" i="4" s="1"/>
  <c r="K70" i="4"/>
  <c r="L69" i="4"/>
  <c r="N69" i="4" s="1"/>
  <c r="K69" i="4"/>
  <c r="L68" i="4"/>
  <c r="N68" i="4" s="1"/>
  <c r="O68" i="4" s="1"/>
  <c r="K68" i="4"/>
  <c r="L67" i="4"/>
  <c r="N67" i="4" s="1"/>
  <c r="K67" i="4"/>
  <c r="L66" i="4"/>
  <c r="N66" i="4" s="1"/>
  <c r="K66" i="4"/>
  <c r="L65" i="4"/>
  <c r="K65" i="4"/>
  <c r="J64" i="4"/>
  <c r="I64" i="4"/>
  <c r="G64" i="4"/>
  <c r="K63" i="4"/>
  <c r="L63" i="4"/>
  <c r="N63" i="4" s="1"/>
  <c r="L62" i="4"/>
  <c r="N62" i="4" s="1"/>
  <c r="K62" i="4"/>
  <c r="L61" i="4"/>
  <c r="N61" i="4" s="1"/>
  <c r="K61" i="4"/>
  <c r="L59" i="4"/>
  <c r="N59" i="4" s="1"/>
  <c r="K59" i="4"/>
  <c r="L58" i="4"/>
  <c r="K58" i="4"/>
  <c r="L57" i="4"/>
  <c r="N57" i="4" s="1"/>
  <c r="K57" i="4"/>
  <c r="J56" i="4"/>
  <c r="I56" i="4"/>
  <c r="G56" i="4"/>
  <c r="L55" i="4"/>
  <c r="N55" i="4" s="1"/>
  <c r="K55" i="4"/>
  <c r="L54" i="4"/>
  <c r="N54" i="4" s="1"/>
  <c r="K54" i="4"/>
  <c r="L53" i="4"/>
  <c r="N53" i="4" s="1"/>
  <c r="K53" i="4"/>
  <c r="L52" i="4"/>
  <c r="N52" i="4" s="1"/>
  <c r="K52" i="4"/>
  <c r="L51" i="4"/>
  <c r="N51" i="4" s="1"/>
  <c r="K51" i="4"/>
  <c r="I50" i="4"/>
  <c r="G50" i="4"/>
  <c r="L49" i="4"/>
  <c r="N49" i="4" s="1"/>
  <c r="K49" i="4"/>
  <c r="L47" i="4"/>
  <c r="K47" i="4"/>
  <c r="L46" i="4"/>
  <c r="N46" i="4" s="1"/>
  <c r="K46" i="4"/>
  <c r="J45" i="4"/>
  <c r="I45" i="4"/>
  <c r="G45" i="4"/>
  <c r="L44" i="4"/>
  <c r="N44" i="4" s="1"/>
  <c r="K44" i="4"/>
  <c r="L43" i="4"/>
  <c r="K43" i="4"/>
  <c r="J42" i="4"/>
  <c r="I42" i="4"/>
  <c r="G42" i="4"/>
  <c r="L39" i="4"/>
  <c r="N39" i="4" s="1"/>
  <c r="K39" i="4"/>
  <c r="L38" i="4"/>
  <c r="N38" i="4" s="1"/>
  <c r="K38" i="4"/>
  <c r="L37" i="4"/>
  <c r="K37" i="4"/>
  <c r="J36" i="4"/>
  <c r="J34" i="4" s="1"/>
  <c r="I36" i="4"/>
  <c r="I34" i="4" s="1"/>
  <c r="G36" i="4"/>
  <c r="G34" i="4" s="1"/>
  <c r="L35" i="4"/>
  <c r="N35" i="4" s="1"/>
  <c r="K35" i="4"/>
  <c r="L33" i="4"/>
  <c r="N33" i="4" s="1"/>
  <c r="K33" i="4"/>
  <c r="L32" i="4"/>
  <c r="N32" i="4" s="1"/>
  <c r="O32" i="4" s="1"/>
  <c r="K32" i="4"/>
  <c r="L31" i="4"/>
  <c r="N31" i="4" s="1"/>
  <c r="K31" i="4"/>
  <c r="L30" i="4"/>
  <c r="N30" i="4" s="1"/>
  <c r="K30" i="4"/>
  <c r="L29" i="4"/>
  <c r="N29" i="4" s="1"/>
  <c r="K29" i="4"/>
  <c r="L28" i="4"/>
  <c r="K28" i="4"/>
  <c r="J27" i="4"/>
  <c r="I27" i="4"/>
  <c r="G27" i="4"/>
  <c r="M25" i="4"/>
  <c r="K26" i="4"/>
  <c r="K25" i="4" s="1"/>
  <c r="J25" i="4"/>
  <c r="I25" i="4"/>
  <c r="G25" i="4"/>
  <c r="I19" i="4"/>
  <c r="I16" i="4" s="1"/>
  <c r="G19" i="4"/>
  <c r="E158" i="4"/>
  <c r="D158" i="4"/>
  <c r="L18" i="4"/>
  <c r="N18" i="4" s="1"/>
  <c r="K18" i="4"/>
  <c r="L17" i="4"/>
  <c r="N17" i="4" s="1"/>
  <c r="K17" i="4"/>
  <c r="H16" i="4"/>
  <c r="H158" i="4" s="1"/>
  <c r="F158" i="4"/>
  <c r="C158" i="4"/>
  <c r="L15" i="4"/>
  <c r="N15" i="4" s="1"/>
  <c r="K15" i="4"/>
  <c r="K156" i="4" s="1"/>
  <c r="M157" i="4"/>
  <c r="L14" i="4"/>
  <c r="L157" i="4" s="1"/>
  <c r="K14" i="4"/>
  <c r="K157" i="4" s="1"/>
  <c r="M155" i="4"/>
  <c r="L13" i="4"/>
  <c r="L155" i="4" s="1"/>
  <c r="K13" i="4"/>
  <c r="K155" i="4" s="1"/>
  <c r="K12" i="4"/>
  <c r="K11" i="4" s="1"/>
  <c r="F154" i="4"/>
  <c r="J11" i="4"/>
  <c r="J154" i="4" s="1"/>
  <c r="I11" i="4"/>
  <c r="I154" i="4" s="1"/>
  <c r="G16" i="4" l="1"/>
  <c r="G158" i="4" s="1"/>
  <c r="M19" i="4"/>
  <c r="J10" i="4"/>
  <c r="H10" i="4"/>
  <c r="O52" i="4"/>
  <c r="G10" i="4"/>
  <c r="N101" i="4"/>
  <c r="P101" i="4" s="1"/>
  <c r="L99" i="4"/>
  <c r="L98" i="4" s="1"/>
  <c r="P74" i="4"/>
  <c r="O89" i="4"/>
  <c r="P85" i="4"/>
  <c r="P88" i="4"/>
  <c r="O18" i="4"/>
  <c r="O101" i="4"/>
  <c r="O30" i="4"/>
  <c r="O75" i="4"/>
  <c r="G81" i="4"/>
  <c r="O90" i="4"/>
  <c r="O57" i="4"/>
  <c r="O109" i="4"/>
  <c r="J81" i="4"/>
  <c r="K50" i="4"/>
  <c r="J41" i="4"/>
  <c r="M78" i="4"/>
  <c r="G103" i="4"/>
  <c r="L45" i="4"/>
  <c r="G24" i="4"/>
  <c r="G23" i="4" s="1"/>
  <c r="J24" i="4"/>
  <c r="J23" i="4" s="1"/>
  <c r="M108" i="4"/>
  <c r="M106" i="4" s="1"/>
  <c r="M103" i="4" s="1"/>
  <c r="N72" i="4"/>
  <c r="M45" i="4"/>
  <c r="P51" i="4"/>
  <c r="P32" i="4"/>
  <c r="O59" i="4"/>
  <c r="P68" i="4"/>
  <c r="O15" i="4"/>
  <c r="I41" i="4"/>
  <c r="P69" i="4"/>
  <c r="P76" i="4"/>
  <c r="L92" i="4"/>
  <c r="L91" i="4" s="1"/>
  <c r="M92" i="4"/>
  <c r="M91" i="4" s="1"/>
  <c r="K42" i="4"/>
  <c r="P63" i="4"/>
  <c r="L82" i="4"/>
  <c r="K27" i="4"/>
  <c r="K24" i="4" s="1"/>
  <c r="L42" i="4"/>
  <c r="P66" i="4"/>
  <c r="O80" i="4"/>
  <c r="O162" i="4"/>
  <c r="O112" i="4"/>
  <c r="P112" i="4"/>
  <c r="N82" i="4"/>
  <c r="L50" i="4"/>
  <c r="O74" i="4"/>
  <c r="O110" i="4"/>
  <c r="O160" i="4"/>
  <c r="N47" i="4"/>
  <c r="N45" i="4" s="1"/>
  <c r="P55" i="4"/>
  <c r="O156" i="4"/>
  <c r="M56" i="4"/>
  <c r="L156" i="4"/>
  <c r="P15" i="4"/>
  <c r="P38" i="4"/>
  <c r="O85" i="4"/>
  <c r="M42" i="4"/>
  <c r="K45" i="4"/>
  <c r="L12" i="4"/>
  <c r="L11" i="4" s="1"/>
  <c r="I48" i="4"/>
  <c r="G48" i="4"/>
  <c r="M72" i="4"/>
  <c r="O107" i="4"/>
  <c r="O113" i="4"/>
  <c r="E153" i="4"/>
  <c r="K36" i="4"/>
  <c r="K34" i="4" s="1"/>
  <c r="P59" i="4"/>
  <c r="H153" i="4"/>
  <c r="M11" i="4"/>
  <c r="O29" i="4"/>
  <c r="K108" i="4"/>
  <c r="K106" i="4" s="1"/>
  <c r="K103" i="4" s="1"/>
  <c r="O161" i="4"/>
  <c r="I24" i="4"/>
  <c r="I23" i="4" s="1"/>
  <c r="I10" i="4"/>
  <c r="J48" i="4"/>
  <c r="M82" i="4"/>
  <c r="M81" i="4" s="1"/>
  <c r="L108" i="4"/>
  <c r="L106" i="4" s="1"/>
  <c r="L103" i="4" s="1"/>
  <c r="P70" i="4"/>
  <c r="P67" i="4"/>
  <c r="O67" i="4"/>
  <c r="P77" i="4"/>
  <c r="O77" i="4"/>
  <c r="P61" i="4"/>
  <c r="O61" i="4"/>
  <c r="P96" i="4"/>
  <c r="O96" i="4"/>
  <c r="P17" i="4"/>
  <c r="O17" i="4"/>
  <c r="P31" i="4"/>
  <c r="O31" i="4"/>
  <c r="O73" i="4"/>
  <c r="M154" i="4"/>
  <c r="P57" i="4"/>
  <c r="P73" i="4"/>
  <c r="O76" i="4"/>
  <c r="O83" i="4"/>
  <c r="N93" i="4"/>
  <c r="P62" i="4"/>
  <c r="O62" i="4"/>
  <c r="P83" i="4"/>
  <c r="L27" i="4"/>
  <c r="N28" i="4"/>
  <c r="P52" i="4"/>
  <c r="L56" i="4"/>
  <c r="N58" i="4"/>
  <c r="O69" i="4"/>
  <c r="P79" i="4"/>
  <c r="O79" i="4"/>
  <c r="I158" i="4"/>
  <c r="I153" i="4" s="1"/>
  <c r="J158" i="4"/>
  <c r="J153" i="4" s="1"/>
  <c r="P39" i="4"/>
  <c r="O39" i="4"/>
  <c r="N43" i="4"/>
  <c r="O94" i="4"/>
  <c r="P94" i="4"/>
  <c r="I103" i="4"/>
  <c r="C154" i="4"/>
  <c r="C153" i="4" s="1"/>
  <c r="P84" i="4"/>
  <c r="O84" i="4"/>
  <c r="J103" i="4"/>
  <c r="P111" i="4"/>
  <c r="O111" i="4"/>
  <c r="D154" i="4"/>
  <c r="D153" i="4" s="1"/>
  <c r="K19" i="4"/>
  <c r="K16" i="4" s="1"/>
  <c r="K158" i="4" s="1"/>
  <c r="P53" i="4"/>
  <c r="N87" i="4"/>
  <c r="L86" i="4"/>
  <c r="N14" i="4"/>
  <c r="L19" i="4"/>
  <c r="P29" i="4"/>
  <c r="O44" i="4"/>
  <c r="P44" i="4"/>
  <c r="P46" i="4"/>
  <c r="O46" i="4"/>
  <c r="O53" i="4"/>
  <c r="K64" i="4"/>
  <c r="I81" i="4"/>
  <c r="M16" i="4"/>
  <c r="M158" i="4" s="1"/>
  <c r="O63" i="4"/>
  <c r="L64" i="4"/>
  <c r="P80" i="4"/>
  <c r="G41" i="4"/>
  <c r="O49" i="4"/>
  <c r="P54" i="4"/>
  <c r="O54" i="4"/>
  <c r="K56" i="4"/>
  <c r="M64" i="4"/>
  <c r="O95" i="4"/>
  <c r="F153" i="4"/>
  <c r="P33" i="4"/>
  <c r="P49" i="4"/>
  <c r="O51" i="4"/>
  <c r="N50" i="4"/>
  <c r="N65" i="4"/>
  <c r="O65" i="4" s="1"/>
  <c r="P75" i="4"/>
  <c r="N100" i="4"/>
  <c r="P30" i="4"/>
  <c r="O33" i="4"/>
  <c r="M50" i="4"/>
  <c r="K92" i="4"/>
  <c r="K91" i="4" s="1"/>
  <c r="N105" i="4"/>
  <c r="N108" i="4"/>
  <c r="K154" i="4"/>
  <c r="M27" i="4"/>
  <c r="M24" i="4" s="1"/>
  <c r="O35" i="4"/>
  <c r="N13" i="4"/>
  <c r="P35" i="4"/>
  <c r="L36" i="4"/>
  <c r="L34" i="4" s="1"/>
  <c r="O71" i="4"/>
  <c r="K72" i="4"/>
  <c r="K78" i="4"/>
  <c r="P114" i="4"/>
  <c r="O114" i="4"/>
  <c r="G153" i="4"/>
  <c r="M36" i="4"/>
  <c r="M34" i="4" s="1"/>
  <c r="O66" i="4"/>
  <c r="L72" i="4"/>
  <c r="L78" i="4"/>
  <c r="N78" i="4" s="1"/>
  <c r="N37" i="4"/>
  <c r="O55" i="4"/>
  <c r="P89" i="4"/>
  <c r="K82" i="4"/>
  <c r="K81" i="4" s="1"/>
  <c r="O38" i="4"/>
  <c r="N99" i="4" l="1"/>
  <c r="N98" i="4" s="1"/>
  <c r="K10" i="4"/>
  <c r="K153" i="4"/>
  <c r="E159" i="4"/>
  <c r="K23" i="4"/>
  <c r="P45" i="4"/>
  <c r="K41" i="4"/>
  <c r="L81" i="4"/>
  <c r="M41" i="4"/>
  <c r="O72" i="4"/>
  <c r="L41" i="4"/>
  <c r="J40" i="4"/>
  <c r="J22" i="4" s="1"/>
  <c r="J21" i="4" s="1"/>
  <c r="J20" i="4" s="1"/>
  <c r="D159" i="4"/>
  <c r="L154" i="4"/>
  <c r="P72" i="4"/>
  <c r="M10" i="4"/>
  <c r="N12" i="4"/>
  <c r="I40" i="4"/>
  <c r="I22" i="4" s="1"/>
  <c r="I21" i="4" s="1"/>
  <c r="I20" i="4" s="1"/>
  <c r="I159" i="4" s="1"/>
  <c r="G40" i="4"/>
  <c r="G22" i="4" s="1"/>
  <c r="G21" i="4" s="1"/>
  <c r="G20" i="4" s="1"/>
  <c r="G116" i="4" s="1"/>
  <c r="K48" i="4"/>
  <c r="O47" i="4"/>
  <c r="P82" i="4"/>
  <c r="P47" i="4"/>
  <c r="O45" i="4"/>
  <c r="O82" i="4"/>
  <c r="M48" i="4"/>
  <c r="M23" i="4"/>
  <c r="P50" i="4"/>
  <c r="O50" i="4"/>
  <c r="N19" i="4"/>
  <c r="L16" i="4"/>
  <c r="L10" i="4" s="1"/>
  <c r="O14" i="4"/>
  <c r="N157" i="4"/>
  <c r="O157" i="4" s="1"/>
  <c r="P58" i="4"/>
  <c r="O58" i="4"/>
  <c r="P108" i="4"/>
  <c r="O108" i="4"/>
  <c r="N106" i="4"/>
  <c r="P105" i="4"/>
  <c r="O105" i="4"/>
  <c r="N104" i="4"/>
  <c r="O87" i="4"/>
  <c r="N86" i="4"/>
  <c r="P87" i="4"/>
  <c r="N56" i="4"/>
  <c r="P28" i="4"/>
  <c r="O28" i="4"/>
  <c r="N27" i="4"/>
  <c r="P43" i="4"/>
  <c r="N42" i="4"/>
  <c r="O43" i="4"/>
  <c r="M153" i="4"/>
  <c r="P65" i="4"/>
  <c r="N64" i="4"/>
  <c r="O37" i="4"/>
  <c r="N36" i="4"/>
  <c r="P37" i="4"/>
  <c r="O13" i="4"/>
  <c r="N155" i="4"/>
  <c r="O155" i="4" s="1"/>
  <c r="P100" i="4"/>
  <c r="O100" i="4"/>
  <c r="N26" i="4"/>
  <c r="L25" i="4"/>
  <c r="L24" i="4" s="1"/>
  <c r="L23" i="4" s="1"/>
  <c r="P78" i="4"/>
  <c r="O78" i="4"/>
  <c r="N92" i="4"/>
  <c r="P93" i="4"/>
  <c r="O93" i="4"/>
  <c r="O12" i="4" l="1"/>
  <c r="N11" i="4"/>
  <c r="J159" i="4"/>
  <c r="M40" i="4"/>
  <c r="M22" i="4" s="1"/>
  <c r="M21" i="4" s="1"/>
  <c r="M20" i="4" s="1"/>
  <c r="K40" i="4"/>
  <c r="K22" i="4" s="1"/>
  <c r="K21" i="4" s="1"/>
  <c r="K20" i="4" s="1"/>
  <c r="K159" i="4" s="1"/>
  <c r="G159" i="4"/>
  <c r="P11" i="4"/>
  <c r="J116" i="4"/>
  <c r="N154" i="4"/>
  <c r="O154" i="4" s="1"/>
  <c r="L48" i="4"/>
  <c r="L40" i="4" s="1"/>
  <c r="L22" i="4" s="1"/>
  <c r="L21" i="4" s="1"/>
  <c r="L20" i="4" s="1"/>
  <c r="P12" i="4"/>
  <c r="I116" i="4"/>
  <c r="C159" i="4"/>
  <c r="P36" i="4"/>
  <c r="O36" i="4"/>
  <c r="N34" i="4"/>
  <c r="P92" i="4"/>
  <c r="N91" i="4"/>
  <c r="O92" i="4"/>
  <c r="P99" i="4"/>
  <c r="O99" i="4"/>
  <c r="O56" i="4"/>
  <c r="P56" i="4"/>
  <c r="P86" i="4"/>
  <c r="O86" i="4"/>
  <c r="N81" i="4"/>
  <c r="L158" i="4"/>
  <c r="L153" i="4" s="1"/>
  <c r="P104" i="4"/>
  <c r="O104" i="4"/>
  <c r="N103" i="4"/>
  <c r="P19" i="4"/>
  <c r="O19" i="4"/>
  <c r="N16" i="4"/>
  <c r="O11" i="4"/>
  <c r="F159" i="4"/>
  <c r="N41" i="4"/>
  <c r="P42" i="4"/>
  <c r="O42" i="4"/>
  <c r="N48" i="4"/>
  <c r="O26" i="4"/>
  <c r="P26" i="4"/>
  <c r="N25" i="4"/>
  <c r="P64" i="4"/>
  <c r="O64" i="4"/>
  <c r="P106" i="4"/>
  <c r="O106" i="4"/>
  <c r="P27" i="4"/>
  <c r="O27" i="4"/>
  <c r="N10" i="4" l="1"/>
  <c r="L159" i="4"/>
  <c r="L116" i="4"/>
  <c r="L118" i="4" s="1"/>
  <c r="M159" i="4"/>
  <c r="M116" i="4"/>
  <c r="P10" i="4"/>
  <c r="K6" i="4"/>
  <c r="K116" i="4"/>
  <c r="K118" i="4" s="1"/>
  <c r="M6" i="4"/>
  <c r="H117" i="4"/>
  <c r="M118" i="4"/>
  <c r="G117" i="4"/>
  <c r="G118" i="4" s="1"/>
  <c r="I117" i="4" s="1"/>
  <c r="I118" i="4" s="1"/>
  <c r="P25" i="4"/>
  <c r="O25" i="4"/>
  <c r="N24" i="4"/>
  <c r="P16" i="4"/>
  <c r="O16" i="4"/>
  <c r="N158" i="4"/>
  <c r="P98" i="4"/>
  <c r="O98" i="4"/>
  <c r="P103" i="4"/>
  <c r="O103" i="4"/>
  <c r="P48" i="4"/>
  <c r="O48" i="4"/>
  <c r="P91" i="4"/>
  <c r="O91" i="4"/>
  <c r="P34" i="4"/>
  <c r="O34" i="4"/>
  <c r="P81" i="4"/>
  <c r="O81" i="4"/>
  <c r="L6" i="4"/>
  <c r="N40" i="4"/>
  <c r="P41" i="4"/>
  <c r="O41" i="4"/>
  <c r="P40" i="4" l="1"/>
  <c r="O40" i="4"/>
  <c r="O158" i="4"/>
  <c r="N153" i="4"/>
  <c r="O153" i="4" s="1"/>
  <c r="O10" i="4"/>
  <c r="N23" i="4"/>
  <c r="P24" i="4"/>
  <c r="O24" i="4"/>
  <c r="H116" i="4" l="1"/>
  <c r="H118" i="4" s="1"/>
  <c r="J117" i="4" s="1"/>
  <c r="H159" i="4"/>
  <c r="N22" i="4"/>
  <c r="P23" i="4"/>
  <c r="O23" i="4"/>
  <c r="J118" i="4" l="1"/>
  <c r="P22" i="4"/>
  <c r="N21" i="4"/>
  <c r="O22" i="4"/>
  <c r="P21" i="4" l="1"/>
  <c r="O21" i="4"/>
  <c r="N20" i="4"/>
  <c r="N159" i="4" l="1"/>
  <c r="O159" i="4" s="1"/>
  <c r="P20" i="4"/>
  <c r="O20" i="4"/>
  <c r="N116" i="4"/>
  <c r="N118" i="4" s="1"/>
  <c r="N6" i="4"/>
</calcChain>
</file>

<file path=xl/sharedStrings.xml><?xml version="1.0" encoding="utf-8"?>
<sst xmlns="http://schemas.openxmlformats.org/spreadsheetml/2006/main" count="222" uniqueCount="169">
  <si>
    <t>Sabiedriskā pasūtījuma izstrādes, uzskaites un izpildes uzraudzības kārtības nolikuma</t>
  </si>
  <si>
    <t>Pielikums Nr.2 "Plānotā un faktiskā naudas plūsma"</t>
  </si>
  <si>
    <t xml:space="preserve">VSIA "Latvijas Sabiedriskais medijs" plānotā un faktiskā naudas plūsma </t>
  </si>
  <si>
    <t>2025.gadā</t>
  </si>
  <si>
    <t>EKK kods</t>
  </si>
  <si>
    <t>I ceturksnis</t>
  </si>
  <si>
    <t>II ceturksnis</t>
  </si>
  <si>
    <t>III ceturksnis</t>
  </si>
  <si>
    <t>IV ceturksnis</t>
  </si>
  <si>
    <t>2025. gads</t>
  </si>
  <si>
    <t>Pārskata perioda
 (3, 6, 9, 12 mēnešu) plāna un izpildes starpība</t>
  </si>
  <si>
    <t>% novirzes</t>
  </si>
  <si>
    <t>Plāns</t>
  </si>
  <si>
    <t>Izpilde</t>
  </si>
  <si>
    <t>Izpilde "-" Plāns</t>
  </si>
  <si>
    <t>I. Finanšu rādītāji</t>
  </si>
  <si>
    <t>Ieņēmumi - kopā</t>
  </si>
  <si>
    <t>Valsts budžeta dotācija</t>
  </si>
  <si>
    <t>74.resors</t>
  </si>
  <si>
    <t>Transferts</t>
  </si>
  <si>
    <t>F40121210</t>
  </si>
  <si>
    <t>Aizņēmums</t>
  </si>
  <si>
    <t>Pašu ieņēmumi no uzņēmējdarbības - kopā</t>
  </si>
  <si>
    <t>Tehnikas un telpu nomas ieņēmumi</t>
  </si>
  <si>
    <t>Komerciālo paziņojumu ieņēmumi</t>
  </si>
  <si>
    <t>Citi ieņēmumi</t>
  </si>
  <si>
    <t>Izdevumi - kopā</t>
  </si>
  <si>
    <t>1000-4000 6000-7000</t>
  </si>
  <si>
    <t>Uzturēšanas izdevumi</t>
  </si>
  <si>
    <t>1000-2000</t>
  </si>
  <si>
    <t>Kārtējie izdevumi</t>
  </si>
  <si>
    <t>Atlīdzība</t>
  </si>
  <si>
    <t xml:space="preserve">Atalgojums </t>
  </si>
  <si>
    <t>Mēnešalga</t>
  </si>
  <si>
    <t>Pārējo darbinieku mēnešalga (darba alga)</t>
  </si>
  <si>
    <t>Piemaksas, prēmijas un naudas balvas</t>
  </si>
  <si>
    <t>Piemaksa par nakts darbu</t>
  </si>
  <si>
    <t>Samaksa par virsstundu darbu un darbu svētku dienās</t>
  </si>
  <si>
    <t>Piemaksas par personisko darba ieguldījumu un darba kvalitāti</t>
  </si>
  <si>
    <t>Piemaksa par papildu darbu</t>
  </si>
  <si>
    <t xml:space="preserve">Prēmijas un naudas balvas </t>
  </si>
  <si>
    <t>Atalgojums fiziskajām personām uz tiesiskās attiecības regulējoša dokumentu pamata</t>
  </si>
  <si>
    <t>Darba devēja valsts sociālās apdrošināšanas obligātās iemaksas, pabalsti un kompensācijas</t>
  </si>
  <si>
    <t>Darba devēja valsts sociālās apdrošināšanas obligātās iemaksas</t>
  </si>
  <si>
    <t>Darba devēja pabalsti, kompensācijas un citi maksājumi</t>
  </si>
  <si>
    <t>Darba devēja pabalsti un kompensācijas, no kuriem aprēķina iedzīvotāju ienākuma nodokli un valsts sociālās apdrošināšanas obligātās iemaksas</t>
  </si>
  <si>
    <t>Darba devēja izdevumi veselības, dzīvības un nelaimes gadījumu apdrošināšanai</t>
  </si>
  <si>
    <t>Darba devēja pabalsti un kompensācijas, no kā neaprēķina iedzīvotāju ienākuma nodokli un valsts sociālās apdrošināšanas obligātās iemaksas</t>
  </si>
  <si>
    <t>Preces un pakalpojumi</t>
  </si>
  <si>
    <t>Mācību, darba un dienesta komandējumi, darba braucieni</t>
  </si>
  <si>
    <t>Iekšzemes mācību, darba un dienesta komandējumi, darba braucieni</t>
  </si>
  <si>
    <t>Dienas nauda</t>
  </si>
  <si>
    <t>Pārējie komandējumu un darba braucienu izdevumi</t>
  </si>
  <si>
    <t>Ārvalstu mācību, darba un dienesta komandējumi, darba braucieni</t>
  </si>
  <si>
    <t>Pakalpojumi</t>
  </si>
  <si>
    <t>Pasta, telefona un citu sakaru pakalpojumi</t>
  </si>
  <si>
    <t>Izdevumi par komunālajiem pakalpojumiem</t>
  </si>
  <si>
    <t>Izdevumi par apkuri</t>
  </si>
  <si>
    <t>Izdevumi par ūdeni un kanalizāciju</t>
  </si>
  <si>
    <t>Izdevumi par elektroenerģiju</t>
  </si>
  <si>
    <t xml:space="preserve">Izdevumi par atkritumu savākšanu, izvešanu no apdzīvotām vietām </t>
  </si>
  <si>
    <t>Izdevumi par pārējiem komunālajiem pakalpojumiem</t>
  </si>
  <si>
    <t>Iestādes administratīvie izdevumi un ar iestādes darbības nodrošināšanu saistītie izdevumi</t>
  </si>
  <si>
    <t>Administratīvie izdevumi un sabiedriskās attiecības</t>
  </si>
  <si>
    <t>Auditoru, tulku pakalpojumi, izdevumi par iestāžu pasūtītajiem pētījumiem</t>
  </si>
  <si>
    <t>Izdevumi par transporta pakalpojumiem</t>
  </si>
  <si>
    <t xml:space="preserve">Izdevumi par saņemtajiem apmācību pakalpojumiem </t>
  </si>
  <si>
    <t>Bankas komisija, pakalpojumi</t>
  </si>
  <si>
    <t>Pārējie iestādes administratīvie izdevumi</t>
  </si>
  <si>
    <t>Remontdarbi un iestāžu uzturēšanas pakalpojumi (izņemot kapitālo remontu)</t>
  </si>
  <si>
    <t>Ēku, būvju un telpu kārtējais remonts</t>
  </si>
  <si>
    <t>Transportlīdzekļu uzturēšana un remonts</t>
  </si>
  <si>
    <t>Iekārtas, inventāra un aparatūras remonts, tehniskā apkalpošana</t>
  </si>
  <si>
    <t>Nekustamā īpašuma uzturēšana</t>
  </si>
  <si>
    <t>Apdrošināšanas izdevumi</t>
  </si>
  <si>
    <t>Pārējie remontdarbu un iestāžu uzturēšanas pakalpojumi</t>
  </si>
  <si>
    <t>Informācijas tehnoloģiju pakalpojumi</t>
  </si>
  <si>
    <t>Īre un noma</t>
  </si>
  <si>
    <t>Ēku, telpu īre un noma</t>
  </si>
  <si>
    <t>Transportlīdzekļu noma</t>
  </si>
  <si>
    <t>Zemes noma</t>
  </si>
  <si>
    <t>Iekārtu, aparatūras un inventāra īre un noma</t>
  </si>
  <si>
    <t>Pārējā noma</t>
  </si>
  <si>
    <t>Citi pakalpojumi</t>
  </si>
  <si>
    <t>Pārējie iepriekš neklasificētie pakalpojumu veidi</t>
  </si>
  <si>
    <t>Izdevumi juridiskās palīdzības sniedzējiem un zvērinātiem tiesu izpildītājiem</t>
  </si>
  <si>
    <t>Krājumi, materiāli, energoresursi, preces, biroja preces un inventārs, kurus neuzskaita kodā 5000</t>
  </si>
  <si>
    <t>Izdevumi par precēm iestādes darbības nodrošināšanai</t>
  </si>
  <si>
    <t>Biroja preces</t>
  </si>
  <si>
    <t>Inventārs</t>
  </si>
  <si>
    <t>Izdevumi par precēm iestādes administratīvās darbības nodrošināšanai un sabiedrisko attiecību īstenošanai</t>
  </si>
  <si>
    <t>Kurināmais un enerģētiskie materiāli</t>
  </si>
  <si>
    <t>Degviela</t>
  </si>
  <si>
    <t>Kārtējā remonta un iestāžu uzturēšanas materiāli</t>
  </si>
  <si>
    <t>Pārējās preces</t>
  </si>
  <si>
    <t>Izdevumi par periodikas iegādi</t>
  </si>
  <si>
    <t>Budžeta iestāžu nodokļu, nodevu un naudas sodu maksājumi</t>
  </si>
  <si>
    <t>Budžeta iestāžu nodokļu maksājumi</t>
  </si>
  <si>
    <t>Budžeta iestāžu pievienotās vērtības nodokļa maksājumi</t>
  </si>
  <si>
    <t>Budžeta iestāžu nekustamā īpašuma nodokļa (t.sk. zemes nodokļa parāda) maksājumi budžetā</t>
  </si>
  <si>
    <t>Uzņēmuma ienākuma nodoklis</t>
  </si>
  <si>
    <t>Pārējie budžeta iestāžu pārskaitītie nodokļi un nodevas</t>
  </si>
  <si>
    <t>Maksājumi par budžeta iestādēm piemērotajām sankcijām</t>
  </si>
  <si>
    <t>Procentu izdevumi</t>
  </si>
  <si>
    <t>Procentu maksājumi iekšzemes kredītiestādēm</t>
  </si>
  <si>
    <t>Procentu maksājumi iekšzemes kredītiestādēm no atvasināto finanšu instrumentu lietošanas rezultāta</t>
  </si>
  <si>
    <t>F40121220</t>
  </si>
  <si>
    <t>Saņemto īstermiņa aizņēmumu atmaksa</t>
  </si>
  <si>
    <t>Saņemts aizdevums</t>
  </si>
  <si>
    <t>Pamatkapitāla veidošana</t>
  </si>
  <si>
    <t>Nemateriālie ieguldījumi</t>
  </si>
  <si>
    <t>Licences, koncesijas un patenti, preču zīmes un līdzīgas tiesības</t>
  </si>
  <si>
    <t>Pamatlīdzekļi</t>
  </si>
  <si>
    <t>Tehnoloģiskās iekārtas un mašīnas</t>
  </si>
  <si>
    <t>Pārējie pamatlīdzekļi</t>
  </si>
  <si>
    <t>Transportlīdzekļi</t>
  </si>
  <si>
    <t>Saimniecības pamatlīdzekļi</t>
  </si>
  <si>
    <t>Datortehnika, sakaru un cita biroja tehnika</t>
  </si>
  <si>
    <t>Pārējie iepriekš neklasificētie pamatlīdzekļi</t>
  </si>
  <si>
    <t>Pamatlīdzekļu izveidošana un nepabeigtā būvniecība</t>
  </si>
  <si>
    <t>Kapitālais remonts un rekonstrukcija</t>
  </si>
  <si>
    <t>Finansiālā bilance</t>
  </si>
  <si>
    <t>Naudas līdzekļu atlikumu izmaiņas: palielinājums (–) vai samazinājums (+)</t>
  </si>
  <si>
    <t>Naudas līdzekļu atlikums perioda sākumā:</t>
  </si>
  <si>
    <t>Naudas līdzekļu atlikums perioda beigās:</t>
  </si>
  <si>
    <t>Latvijas Radio 2</t>
  </si>
  <si>
    <t>Latvijas Radio 3</t>
  </si>
  <si>
    <t>Latvijas Radio 4</t>
  </si>
  <si>
    <t>Latvijas Radio 5</t>
  </si>
  <si>
    <t>II. Ieņēmumu un izdevumu ekonomiskais aprēķins</t>
  </si>
  <si>
    <t>Ieņēmumi kopā:</t>
  </si>
  <si>
    <t>Valsts Budžeta dotācija</t>
  </si>
  <si>
    <t>Pašu ieņēmumi</t>
  </si>
  <si>
    <t>Izdevumi kopā:</t>
  </si>
  <si>
    <t>Štata vietas</t>
  </si>
  <si>
    <t>Darbinieku skaits, t.sk.:</t>
  </si>
  <si>
    <r>
      <t>Administrācijas darbinieku skaits</t>
    </r>
    <r>
      <rPr>
        <vertAlign val="superscript"/>
        <sz val="9"/>
        <rFont val="Times New Roman"/>
        <family val="1"/>
        <charset val="186"/>
      </rPr>
      <t xml:space="preserve"> 1</t>
    </r>
  </si>
  <si>
    <r>
      <rPr>
        <vertAlign val="superscript"/>
        <sz val="9"/>
        <rFont val="Times New Roman"/>
        <family val="1"/>
        <charset val="186"/>
      </rPr>
      <t>1</t>
    </r>
    <r>
      <rPr>
        <sz val="9"/>
        <rFont val="Times New Roman"/>
        <family val="1"/>
        <charset val="186"/>
      </rPr>
      <t xml:space="preserve"> Norādīt darbinieku skaitu, kas atbilst Peļņas vai zaudējuma aprēķina izmaksu pozīcijas "Administrācijas izmaksas" atspoguļotajam darbinieku skaitam</t>
    </r>
  </si>
  <si>
    <t>Fakts</t>
  </si>
  <si>
    <t>Starpība</t>
  </si>
  <si>
    <t>Komentārs</t>
  </si>
  <si>
    <t>Pārskata perioda
 (3, 6, 9, 12 mēnešu)</t>
  </si>
  <si>
    <t>Normatīvajos aktos noteiktie darba devēja veselības izdevumi darba ņēmējiem</t>
  </si>
  <si>
    <t>Budžetējot tika ņemts vērā 2024.gada parāda summa, taču 2025.gada faktā parāds neveidojās</t>
  </si>
  <si>
    <t>Netika budžeta aizņēmuma atmaksa. 2025.gadā aizņēmums tika atgriezts pēc saskaņotā plāna un papildus atgriezti 290k</t>
  </si>
  <si>
    <t>Būtiskākās izmaksas 2025.gadā Filmu licences 1.3m, PČ hokejā. Translācijas 585k, Seriāla izveides 442k, Rudi sarkans Seriāls 342k, Vides fakti 200k, Ceturtā studija 181k, Lielās patiesības 162k, Ķepa uz sirds150k, Senioru iepazīšanās šovs 140k, Tas notika šeit 124k</t>
  </si>
  <si>
    <t>Tika plānotas lielākas izmaksas transportlīdzekļa iegādei, taču iepirkums noslēdzās ar ekonomiju pret budžetu</t>
  </si>
  <si>
    <t>Nerealizējās plānotā pozīcija PTS mobilais angārs -150k, Daļēji realizējās -  jumta seguma nomaiņa -380k, Ātrsgaitas 4 lifti -300k, ZD telpu remonts -200k, Ventilācija un dzesēšanas sistēmas -120k</t>
  </si>
  <si>
    <t>Budžetā tika iekļauta rezerve</t>
  </si>
  <si>
    <t>Juridiskie pakalpojumu tika budžetēti lielākā apmērā, bet faktiski nerealizējās</t>
  </si>
  <si>
    <t xml:space="preserve">Komentārs no 1.cet. - Pirmreizējā plānojumā autortiesību maksājumi LR pusē, lietošana salāgota ar LTV un autortiesību maksājumi tiks uzskaitīti EKK 2239. Atbilstošās izmaiņas arī iesniegtajos budžeta grozījumos. </t>
  </si>
  <si>
    <t>Budžeta summa netika paredzēta pietiekamā apmērā</t>
  </si>
  <si>
    <t>Periodā ir izveidojies izmaksu samazinājums, taču šīs pozīcijas analīze ir jāveic kopā ar EKK 2250 pozīciju, jo daļa no izpides tiek atspoguļota arī EKK2250</t>
  </si>
  <si>
    <t>Būtiskākais faktisko izmaksu pieaugums pret budžetu Apsardzes un  Drošības sistēmu pakalpojumi +95k</t>
  </si>
  <si>
    <t>Budžets tika veidots ar rezervi</t>
  </si>
  <si>
    <t>Budžetētā netika paredzēts - Audiodrāma II 9.3k, LSM konference 6k, Autotransporta daļa (LR) 3k. Iepriekš šīs izmaksas bieži ir bijušas iekļautas EKK 2239, kā rezultātā budžets ir mazāks kā fakts.</t>
  </si>
  <si>
    <t>Budžets tika veidots balstoties uz iepriekšējo periodu faktu</t>
  </si>
  <si>
    <t>Šis jāskatās kopā ar EKK2390, jo vēsturiski EKK2312 bieži netika piemērots</t>
  </si>
  <si>
    <t>Tika budžetēta ar rezervi, balstoties uz iepriekšējo gadu faktu</t>
  </si>
  <si>
    <t>Ņemot vērā, ka ir veikti apjomīgi remontdarbi, kuri tiek kapitalizēti, attiecīgi nelielo tekošo remontdarbu izmaksu nav tādā apmērā, kā tie tika plānoti</t>
  </si>
  <si>
    <t>Skatīt kopā ar EKK2312</t>
  </si>
  <si>
    <t>Netika šajā pozīcijā budžetēts PVN par PTS un pārējām investīcijām</t>
  </si>
  <si>
    <t>Kopumā atlīdzības pozīcijai ir ekonomija 834k apmērā. Mēnešalgu pozīcijā izveidojusies budžeta neizpilde, kura sedz pozīcijas Piemaksas par papildu darbu budžeta pārpildi. Tika plānotas virkne jaunu vakanču, kuras tika aizpildītas novēloti vai neaizpildītas vispār. Papildus jāņem vērā, ka ar LR4 restrukturizācijas saistītās nodokļu izmaksas naudas plūsmā tika veiktas 2026.gada janvārī. Kā arī par 2024.gada 4.kvartālu LTV mainīgās daļas un piemaksas tika apmaksātas jau 2024.gada decembrī. 2025.gada budžets tika veidots balsototies uz 2024.gada faktu un proporcijām, kas rada novirzes.</t>
  </si>
  <si>
    <t>Budžetā nav iekļauta LR daļa (2024.gadā elektrības pozīcija netika attiecināta uz EKK 2223), faktiski 2025.gada janvārī 8k tika samaksāti par 2024.gada decembri</t>
  </si>
  <si>
    <t>Lielākās novirzes - LSM zīmola  99k budžetā tika iekļauts EKK 2239, bet fakts ir šajā EKK. Pilnībā netika budžetēts LSM sistēmu arhitektūra 35k</t>
  </si>
  <si>
    <t>Šīs pozīcijas analīze jāviec kopā ar EKK 2232</t>
  </si>
  <si>
    <t>Šīs pozīcijas analīze jāviec kopā ar EKK 2210</t>
  </si>
  <si>
    <t>Daļa novirzes saistīta ar PVN, kā arī jāņem vērā, ka tika veikti 74.resora budžeta grozījumi, kurā faktiski sākotnējais budžets tika pārdalīts starp pozīcijām</t>
  </si>
  <si>
    <t>Sagatavoja___Līga Kulakova________________________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</si>
</sst>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 _€_-;\-* #,##0.00\ _€_-;_-* &quot;-&quot;??\ _€_-;_-@_-"/>
    <numFmt numFmtId="166" formatCode="#,##0.000"/>
  </numFmts>
  <fonts count="38">
    <font>
      <sz val="11"/>
      <color theme="1"/>
      <name val="Aptos Narrow"/>
      <family val="2"/>
      <charset val="186"/>
      <scheme val="minor"/>
    </font>
    <font>
      <sz val="11"/>
      <color theme="1"/>
      <name val="Aptos Narrow"/>
      <family val="2"/>
      <charset val="186"/>
      <scheme val="minor"/>
    </font>
    <font>
      <sz val="11"/>
      <color theme="0"/>
      <name val="Aptos Narrow"/>
      <family val="2"/>
      <charset val="186"/>
      <scheme val="minor"/>
    </font>
    <font>
      <sz val="10"/>
      <name val="Times New Roman"/>
      <family val="1"/>
      <charset val="186"/>
    </font>
    <font>
      <sz val="10"/>
      <color theme="0"/>
      <name val="Times New Roman"/>
      <family val="1"/>
      <charset val="186"/>
    </font>
    <font>
      <b/>
      <sz val="12"/>
      <color rgb="FF002060"/>
      <name val="Times New Roman"/>
      <family val="1"/>
      <charset val="186"/>
    </font>
    <font>
      <b/>
      <sz val="12"/>
      <color theme="0"/>
      <name val="Times New Roman"/>
      <family val="1"/>
      <charset val="186"/>
    </font>
    <font>
      <sz val="10"/>
      <color theme="0"/>
      <name val="MS Sans Serif"/>
      <charset val="186"/>
    </font>
    <font>
      <b/>
      <sz val="9"/>
      <name val="Times New Roman"/>
      <family val="1"/>
      <charset val="186"/>
    </font>
    <font>
      <sz val="9"/>
      <name val="MS Sans Serif"/>
      <charset val="186"/>
    </font>
    <font>
      <b/>
      <sz val="10"/>
      <name val="Times New Roman"/>
      <family val="1"/>
      <charset val="186"/>
    </font>
    <font>
      <sz val="10"/>
      <name val="Arial"/>
      <family val="2"/>
      <charset val="186"/>
    </font>
    <font>
      <b/>
      <sz val="8"/>
      <name val="Times New Roman"/>
      <family val="1"/>
      <charset val="186"/>
    </font>
    <font>
      <b/>
      <sz val="11"/>
      <name val="Times New Roman"/>
      <family val="1"/>
      <charset val="186"/>
    </font>
    <font>
      <sz val="9"/>
      <name val="Times New Roman"/>
      <family val="1"/>
      <charset val="186"/>
    </font>
    <font>
      <sz val="10"/>
      <color indexed="8"/>
      <name val="MS Sans Serif"/>
    </font>
    <font>
      <sz val="9"/>
      <color indexed="8"/>
      <name val="Times New Roman"/>
      <family val="1"/>
      <charset val="186"/>
    </font>
    <font>
      <b/>
      <sz val="9"/>
      <color indexed="8"/>
      <name val="Times New Roman"/>
      <family val="1"/>
      <charset val="186"/>
    </font>
    <font>
      <sz val="11"/>
      <name val="Times New Roman"/>
      <family val="1"/>
      <charset val="186"/>
    </font>
    <font>
      <b/>
      <u/>
      <sz val="9"/>
      <name val="Times New Roman"/>
      <family val="1"/>
      <charset val="186"/>
    </font>
    <font>
      <sz val="8"/>
      <name val="Times New Roman"/>
      <family val="1"/>
      <charset val="186"/>
    </font>
    <font>
      <b/>
      <u/>
      <sz val="10"/>
      <name val="Times New Roman"/>
      <family val="1"/>
      <charset val="186"/>
    </font>
    <font>
      <sz val="10"/>
      <color theme="1"/>
      <name val="Aptos Narrow"/>
      <family val="2"/>
      <charset val="186"/>
      <scheme val="minor"/>
    </font>
    <font>
      <b/>
      <i/>
      <sz val="9"/>
      <name val="Times New Roman"/>
      <family val="1"/>
      <charset val="186"/>
    </font>
    <font>
      <b/>
      <i/>
      <sz val="10"/>
      <name val="Times New Roman"/>
      <family val="1"/>
      <charset val="186"/>
    </font>
    <font>
      <vertAlign val="superscript"/>
      <sz val="9"/>
      <name val="Times New Roman"/>
      <family val="1"/>
      <charset val="186"/>
    </font>
    <font>
      <b/>
      <sz val="12"/>
      <name val="Times New Roman"/>
      <family val="1"/>
      <charset val="186"/>
    </font>
    <font>
      <sz val="9"/>
      <color theme="1"/>
      <name val="Times New Roman"/>
      <family val="1"/>
      <charset val="186"/>
    </font>
    <font>
      <sz val="10"/>
      <color theme="1"/>
      <name val="MS Sans Serif"/>
      <charset val="186"/>
    </font>
    <font>
      <sz val="11"/>
      <name val="Aptos Narrow"/>
      <family val="2"/>
      <charset val="186"/>
      <scheme val="minor"/>
    </font>
    <font>
      <b/>
      <sz val="8"/>
      <color theme="1"/>
      <name val="Times New Roman"/>
      <family val="1"/>
    </font>
    <font>
      <sz val="8"/>
      <color theme="1"/>
      <name val="Times New Roman"/>
      <family val="1"/>
    </font>
    <font>
      <b/>
      <sz val="10"/>
      <name val="Times New Roman"/>
      <family val="1"/>
    </font>
    <font>
      <sz val="10"/>
      <name val="Times New Roman"/>
      <family val="1"/>
    </font>
    <font>
      <b/>
      <sz val="8"/>
      <name val="Times New Roman"/>
      <family val="1"/>
    </font>
    <font>
      <sz val="8"/>
      <name val="Times New Roman"/>
      <family val="1"/>
    </font>
    <font>
      <sz val="8"/>
      <color indexed="8"/>
      <name val="Times New Roman"/>
      <family val="1"/>
    </font>
    <font>
      <u/>
      <sz val="10"/>
      <name val="Times New Roman"/>
      <family val="1"/>
      <charset val="186"/>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indexed="13"/>
        <bgColor indexed="64"/>
      </patternFill>
    </fill>
    <fill>
      <patternFill patternType="solid">
        <fgColor rgb="FFCCFFCC"/>
        <bgColor indexed="64"/>
      </patternFill>
    </fill>
    <fill>
      <patternFill patternType="solid">
        <fgColor indexed="42"/>
        <bgColor indexed="64"/>
      </patternFill>
    </fill>
    <fill>
      <patternFill patternType="solid">
        <fgColor theme="9" tint="0.59999389629810485"/>
        <bgColor indexed="64"/>
      </patternFill>
    </fill>
    <fill>
      <patternFill patternType="solid">
        <fgColor theme="2" tint="-9.9978637043366805E-2"/>
        <bgColor indexed="64"/>
      </patternFill>
    </fill>
  </fills>
  <borders count="41">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theme="2" tint="-0.249977111117893"/>
      </left>
      <right style="thin">
        <color theme="2" tint="-0.249977111117893"/>
      </right>
      <top style="thin">
        <color theme="2" tint="-0.249977111117893"/>
      </top>
      <bottom style="thin">
        <color theme="2" tint="-0.249977111117893"/>
      </bottom>
      <diagonal/>
    </border>
  </borders>
  <cellStyleXfs count="4">
    <xf numFmtId="0" fontId="0" fillId="0" borderId="0"/>
    <xf numFmtId="43" fontId="1" fillId="0" borderId="0" applyFont="0" applyFill="0" applyBorder="0" applyAlignment="0" applyProtection="0"/>
    <xf numFmtId="0" fontId="11" fillId="0" borderId="0"/>
    <xf numFmtId="0" fontId="15" fillId="0" borderId="0"/>
  </cellStyleXfs>
  <cellXfs count="283">
    <xf numFmtId="0" fontId="0" fillId="0" borderId="0" xfId="0"/>
    <xf numFmtId="3" fontId="3" fillId="0" borderId="0" xfId="0" applyNumberFormat="1" applyFont="1" applyAlignment="1">
      <alignment vertical="top"/>
    </xf>
    <xf numFmtId="0" fontId="3" fillId="0" borderId="0" xfId="0" applyFont="1"/>
    <xf numFmtId="3" fontId="4" fillId="0" borderId="0" xfId="0" applyNumberFormat="1" applyFont="1" applyAlignment="1">
      <alignment vertical="top"/>
    </xf>
    <xf numFmtId="0" fontId="4" fillId="0" borderId="0" xfId="0" applyFont="1"/>
    <xf numFmtId="0" fontId="6" fillId="0" borderId="0" xfId="0" applyFont="1" applyAlignment="1">
      <alignment horizontal="center" vertical="top"/>
    </xf>
    <xf numFmtId="0" fontId="7" fillId="0" borderId="0" xfId="0" applyFont="1" applyAlignment="1">
      <alignment horizontal="center" vertical="top"/>
    </xf>
    <xf numFmtId="3" fontId="8" fillId="0" borderId="7" xfId="0" applyNumberFormat="1" applyFont="1" applyBorder="1" applyAlignment="1">
      <alignment horizontal="center" vertical="center" wrapText="1"/>
    </xf>
    <xf numFmtId="0" fontId="10" fillId="0" borderId="0" xfId="0" applyFont="1" applyAlignment="1">
      <alignment vertical="center"/>
    </xf>
    <xf numFmtId="3" fontId="10" fillId="0" borderId="5" xfId="0" applyNumberFormat="1" applyFont="1" applyBorder="1" applyAlignment="1">
      <alignment horizontal="center" vertical="top"/>
    </xf>
    <xf numFmtId="4" fontId="10" fillId="0" borderId="5" xfId="0" applyNumberFormat="1" applyFont="1" applyBorder="1" applyAlignment="1">
      <alignment horizontal="center" vertical="top"/>
    </xf>
    <xf numFmtId="3" fontId="10" fillId="0" borderId="7" xfId="0" applyNumberFormat="1" applyFont="1" applyBorder="1" applyAlignment="1">
      <alignment horizontal="center" vertical="top"/>
    </xf>
    <xf numFmtId="0" fontId="10" fillId="0" borderId="0" xfId="0" applyFont="1"/>
    <xf numFmtId="0" fontId="9" fillId="2" borderId="7" xfId="0" applyFont="1" applyFill="1" applyBorder="1" applyAlignment="1">
      <alignment horizontal="center" vertical="center"/>
    </xf>
    <xf numFmtId="0" fontId="8" fillId="2" borderId="7" xfId="2" applyFont="1" applyFill="1" applyBorder="1"/>
    <xf numFmtId="3" fontId="12" fillId="2" borderId="7" xfId="0" applyNumberFormat="1" applyFont="1" applyFill="1" applyBorder="1" applyAlignment="1">
      <alignment horizontal="center" vertical="top" wrapText="1"/>
    </xf>
    <xf numFmtId="4" fontId="12" fillId="2" borderId="7" xfId="0" applyNumberFormat="1" applyFont="1" applyFill="1" applyBorder="1" applyAlignment="1">
      <alignment horizontal="center" vertical="top" wrapText="1"/>
    </xf>
    <xf numFmtId="0" fontId="8" fillId="3" borderId="7" xfId="0" applyFont="1" applyFill="1" applyBorder="1" applyAlignment="1">
      <alignment horizontal="right" vertical="top" wrapText="1"/>
    </xf>
    <xf numFmtId="0" fontId="8" fillId="3" borderId="7" xfId="0" applyFont="1" applyFill="1" applyBorder="1" applyAlignment="1">
      <alignment vertical="top" wrapText="1"/>
    </xf>
    <xf numFmtId="164" fontId="13" fillId="3" borderId="7" xfId="1" applyNumberFormat="1" applyFont="1" applyFill="1" applyBorder="1" applyAlignment="1">
      <alignment vertical="top"/>
    </xf>
    <xf numFmtId="0" fontId="13" fillId="0" borderId="0" xfId="0" applyFont="1"/>
    <xf numFmtId="0" fontId="8" fillId="0" borderId="14" xfId="0" applyFont="1" applyBorder="1" applyAlignment="1">
      <alignment vertical="top"/>
    </xf>
    <xf numFmtId="0" fontId="8" fillId="0" borderId="15" xfId="0" applyFont="1" applyBorder="1" applyAlignment="1">
      <alignment vertical="top" wrapText="1"/>
    </xf>
    <xf numFmtId="164" fontId="10" fillId="0" borderId="16" xfId="1" applyNumberFormat="1" applyFont="1" applyBorder="1" applyAlignment="1">
      <alignment horizontal="left" vertical="top"/>
    </xf>
    <xf numFmtId="0" fontId="14" fillId="0" borderId="15" xfId="0" applyFont="1" applyBorder="1" applyAlignment="1">
      <alignment horizontal="right" vertical="top" wrapText="1"/>
    </xf>
    <xf numFmtId="164" fontId="10" fillId="4" borderId="12" xfId="1" applyNumberFormat="1" applyFont="1" applyFill="1" applyBorder="1" applyAlignment="1">
      <alignment vertical="top"/>
    </xf>
    <xf numFmtId="164" fontId="10" fillId="4" borderId="18" xfId="1" applyNumberFormat="1" applyFont="1" applyFill="1" applyBorder="1" applyAlignment="1">
      <alignment vertical="top"/>
    </xf>
    <xf numFmtId="164" fontId="10" fillId="4" borderId="19" xfId="1" applyNumberFormat="1" applyFont="1" applyFill="1" applyBorder="1" applyAlignment="1">
      <alignment vertical="top"/>
    </xf>
    <xf numFmtId="0" fontId="16" fillId="0" borderId="20" xfId="3" applyFont="1" applyBorder="1" applyAlignment="1">
      <alignment horizontal="right" vertical="top"/>
    </xf>
    <xf numFmtId="0" fontId="14" fillId="0" borderId="14" xfId="0" applyFont="1" applyBorder="1" applyAlignment="1">
      <alignment vertical="top"/>
    </xf>
    <xf numFmtId="0" fontId="17" fillId="0" borderId="15" xfId="0" applyFont="1" applyBorder="1" applyAlignment="1">
      <alignment vertical="top" wrapText="1"/>
    </xf>
    <xf numFmtId="0" fontId="14" fillId="0" borderId="14" xfId="0" applyFont="1" applyBorder="1" applyAlignment="1">
      <alignment horizontal="right" vertical="top"/>
    </xf>
    <xf numFmtId="0" fontId="17" fillId="0" borderId="20" xfId="3" applyFont="1" applyBorder="1" applyAlignment="1">
      <alignment vertical="top"/>
    </xf>
    <xf numFmtId="0" fontId="8" fillId="0" borderId="20" xfId="0" applyFont="1" applyBorder="1" applyAlignment="1">
      <alignment vertical="top" wrapText="1"/>
    </xf>
    <xf numFmtId="164" fontId="10" fillId="0" borderId="23" xfId="1" applyNumberFormat="1" applyFont="1" applyBorder="1" applyAlignment="1">
      <alignment vertical="top"/>
    </xf>
    <xf numFmtId="164" fontId="10" fillId="0" borderId="13" xfId="1" applyNumberFormat="1" applyFont="1" applyBorder="1" applyAlignment="1">
      <alignment vertical="top"/>
    </xf>
    <xf numFmtId="164" fontId="10" fillId="0" borderId="19" xfId="1" applyNumberFormat="1" applyFont="1" applyBorder="1" applyAlignment="1">
      <alignment vertical="top"/>
    </xf>
    <xf numFmtId="0" fontId="14" fillId="0" borderId="24" xfId="0" applyFont="1" applyBorder="1" applyAlignment="1">
      <alignment vertical="top"/>
    </xf>
    <xf numFmtId="0" fontId="14" fillId="0" borderId="20" xfId="0" applyFont="1" applyBorder="1" applyAlignment="1">
      <alignment horizontal="right" vertical="top" wrapText="1"/>
    </xf>
    <xf numFmtId="164" fontId="3" fillId="4" borderId="23" xfId="1" applyNumberFormat="1" applyFont="1" applyFill="1" applyBorder="1" applyAlignment="1">
      <alignment vertical="top"/>
    </xf>
    <xf numFmtId="164" fontId="3" fillId="4" borderId="13" xfId="1" applyNumberFormat="1" applyFont="1" applyFill="1" applyBorder="1" applyAlignment="1">
      <alignment vertical="top"/>
    </xf>
    <xf numFmtId="164" fontId="3" fillId="4" borderId="19" xfId="1" applyNumberFormat="1" applyFont="1" applyFill="1" applyBorder="1" applyAlignment="1">
      <alignment vertical="top"/>
    </xf>
    <xf numFmtId="164" fontId="3" fillId="4" borderId="27" xfId="1" applyNumberFormat="1" applyFont="1" applyFill="1" applyBorder="1" applyAlignment="1">
      <alignment vertical="top"/>
    </xf>
    <xf numFmtId="0" fontId="14" fillId="0" borderId="28" xfId="0" applyFont="1" applyBorder="1" applyAlignment="1">
      <alignment horizontal="right" vertical="top" wrapText="1"/>
    </xf>
    <xf numFmtId="164" fontId="3" fillId="4" borderId="29" xfId="1" applyNumberFormat="1" applyFont="1" applyFill="1" applyBorder="1" applyAlignment="1">
      <alignment vertical="top"/>
    </xf>
    <xf numFmtId="164" fontId="3" fillId="4" borderId="30" xfId="1" applyNumberFormat="1" applyFont="1" applyFill="1" applyBorder="1" applyAlignment="1">
      <alignment vertical="top"/>
    </xf>
    <xf numFmtId="0" fontId="8" fillId="3" borderId="32" xfId="0" applyFont="1" applyFill="1" applyBorder="1" applyAlignment="1">
      <alignment horizontal="right" vertical="top" wrapText="1"/>
    </xf>
    <xf numFmtId="0" fontId="8" fillId="3" borderId="33" xfId="0" applyFont="1" applyFill="1" applyBorder="1" applyAlignment="1">
      <alignment vertical="top" wrapText="1"/>
    </xf>
    <xf numFmtId="43" fontId="13" fillId="3" borderId="7" xfId="1" applyFont="1" applyFill="1" applyBorder="1" applyAlignment="1">
      <alignment vertical="top"/>
    </xf>
    <xf numFmtId="0" fontId="18" fillId="0" borderId="0" xfId="0" applyFont="1"/>
    <xf numFmtId="0" fontId="8" fillId="5" borderId="32" xfId="0" applyFont="1" applyFill="1" applyBorder="1" applyAlignment="1">
      <alignment horizontal="right" vertical="top" wrapText="1"/>
    </xf>
    <xf numFmtId="0" fontId="8" fillId="5" borderId="33" xfId="0" applyFont="1" applyFill="1" applyBorder="1" applyAlignment="1">
      <alignment vertical="center" wrapText="1"/>
    </xf>
    <xf numFmtId="164" fontId="13" fillId="5" borderId="7" xfId="1" applyNumberFormat="1" applyFont="1" applyFill="1" applyBorder="1" applyAlignment="1">
      <alignment vertical="center"/>
    </xf>
    <xf numFmtId="0" fontId="8" fillId="5" borderId="33" xfId="0" applyFont="1" applyFill="1" applyBorder="1" applyAlignment="1">
      <alignment vertical="top" wrapText="1"/>
    </xf>
    <xf numFmtId="164" fontId="13" fillId="5" borderId="7" xfId="1" applyNumberFormat="1" applyFont="1" applyFill="1" applyBorder="1" applyAlignment="1">
      <alignment vertical="top"/>
    </xf>
    <xf numFmtId="0" fontId="19" fillId="6" borderId="32" xfId="0" applyFont="1" applyFill="1" applyBorder="1" applyAlignment="1">
      <alignment horizontal="left" vertical="top" wrapText="1"/>
    </xf>
    <xf numFmtId="0" fontId="19" fillId="6" borderId="33" xfId="0" applyFont="1" applyFill="1" applyBorder="1" applyAlignment="1">
      <alignment vertical="top" wrapText="1"/>
    </xf>
    <xf numFmtId="164" fontId="10" fillId="6" borderId="7" xfId="1" applyNumberFormat="1" applyFont="1" applyFill="1" applyBorder="1" applyAlignment="1">
      <alignment vertical="top"/>
    </xf>
    <xf numFmtId="43" fontId="10" fillId="6" borderId="7" xfId="1" applyFont="1" applyFill="1" applyBorder="1" applyAlignment="1">
      <alignment vertical="top"/>
    </xf>
    <xf numFmtId="0" fontId="8" fillId="0" borderId="14" xfId="0" applyFont="1" applyBorder="1" applyAlignment="1">
      <alignment horizontal="left" vertical="top" wrapText="1"/>
    </xf>
    <xf numFmtId="0" fontId="8" fillId="0" borderId="24" xfId="0" applyFont="1" applyBorder="1" applyAlignment="1">
      <alignment horizontal="center" vertical="top" wrapText="1"/>
    </xf>
    <xf numFmtId="164" fontId="3" fillId="0" borderId="13" xfId="1" applyNumberFormat="1" applyFont="1" applyBorder="1" applyAlignment="1">
      <alignment vertical="top"/>
    </xf>
    <xf numFmtId="0" fontId="8" fillId="0" borderId="24" xfId="0" applyFont="1" applyBorder="1" applyAlignment="1">
      <alignment horizontal="right" vertical="top" wrapText="1"/>
    </xf>
    <xf numFmtId="0" fontId="12" fillId="0" borderId="0" xfId="0" applyFont="1"/>
    <xf numFmtId="0" fontId="20" fillId="0" borderId="0" xfId="0" applyFont="1"/>
    <xf numFmtId="0" fontId="8" fillId="0" borderId="24" xfId="0" applyFont="1" applyBorder="1" applyAlignment="1" applyProtection="1">
      <alignment horizontal="right" vertical="top" wrapText="1"/>
      <protection locked="0"/>
    </xf>
    <xf numFmtId="0" fontId="8" fillId="0" borderId="20" xfId="0" applyFont="1" applyBorder="1" applyAlignment="1" applyProtection="1">
      <alignment horizontal="left" vertical="top" wrapText="1"/>
      <protection locked="0"/>
    </xf>
    <xf numFmtId="164" fontId="3" fillId="4" borderId="13" xfId="1" applyNumberFormat="1" applyFont="1" applyFill="1" applyBorder="1" applyAlignment="1" applyProtection="1">
      <alignment vertical="top"/>
      <protection locked="0"/>
    </xf>
    <xf numFmtId="0" fontId="20" fillId="0" borderId="0" xfId="0" applyFont="1" applyProtection="1">
      <protection locked="0"/>
    </xf>
    <xf numFmtId="0" fontId="8" fillId="0" borderId="24" xfId="0" applyFont="1" applyBorder="1" applyAlignment="1" applyProtection="1">
      <alignment horizontal="center" vertical="top" wrapText="1"/>
      <protection locked="0"/>
    </xf>
    <xf numFmtId="164" fontId="10" fillId="4" borderId="13" xfId="1" applyNumberFormat="1" applyFont="1" applyFill="1" applyBorder="1" applyAlignment="1" applyProtection="1">
      <alignment vertical="top"/>
      <protection locked="0"/>
    </xf>
    <xf numFmtId="164" fontId="10" fillId="4" borderId="13" xfId="1" applyNumberFormat="1" applyFont="1" applyFill="1" applyBorder="1" applyAlignment="1">
      <alignment vertical="top"/>
    </xf>
    <xf numFmtId="0" fontId="12" fillId="0" borderId="0" xfId="0" applyFont="1" applyProtection="1">
      <protection locked="0"/>
    </xf>
    <xf numFmtId="0" fontId="8" fillId="0" borderId="24" xfId="0" applyFont="1" applyBorder="1" applyAlignment="1">
      <alignment horizontal="left" vertical="top" wrapText="1"/>
    </xf>
    <xf numFmtId="0" fontId="8" fillId="0" borderId="20" xfId="0" applyFont="1" applyBorder="1" applyAlignment="1" applyProtection="1">
      <alignment vertical="top" wrapText="1"/>
      <protection locked="0"/>
    </xf>
    <xf numFmtId="0" fontId="19" fillId="7" borderId="32" xfId="0" applyFont="1" applyFill="1" applyBorder="1" applyAlignment="1">
      <alignment horizontal="left" vertical="top" wrapText="1"/>
    </xf>
    <xf numFmtId="0" fontId="19" fillId="7" borderId="33" xfId="0" applyFont="1" applyFill="1" applyBorder="1" applyAlignment="1">
      <alignment vertical="top" wrapText="1"/>
    </xf>
    <xf numFmtId="164" fontId="10" fillId="7" borderId="7" xfId="1" applyNumberFormat="1" applyFont="1" applyFill="1" applyBorder="1" applyAlignment="1">
      <alignment vertical="top"/>
    </xf>
    <xf numFmtId="43" fontId="10" fillId="7" borderId="7" xfId="1" applyFont="1" applyFill="1" applyBorder="1" applyAlignment="1">
      <alignment vertical="top"/>
    </xf>
    <xf numFmtId="43" fontId="10" fillId="0" borderId="13" xfId="1" applyFont="1" applyBorder="1" applyAlignment="1">
      <alignment vertical="top"/>
    </xf>
    <xf numFmtId="4" fontId="3" fillId="0" borderId="0" xfId="0" applyNumberFormat="1" applyFont="1"/>
    <xf numFmtId="0" fontId="8" fillId="2" borderId="20" xfId="0" applyFont="1" applyFill="1" applyBorder="1" applyAlignment="1">
      <alignment vertical="top" wrapText="1"/>
    </xf>
    <xf numFmtId="165" fontId="3" fillId="0" borderId="0" xfId="0" applyNumberFormat="1" applyFont="1"/>
    <xf numFmtId="164" fontId="10" fillId="2" borderId="13" xfId="1" applyNumberFormat="1" applyFont="1" applyFill="1" applyBorder="1" applyAlignment="1">
      <alignment vertical="top"/>
    </xf>
    <xf numFmtId="164" fontId="3" fillId="2" borderId="13" xfId="1" applyNumberFormat="1" applyFont="1" applyFill="1" applyBorder="1" applyAlignment="1">
      <alignment vertical="top"/>
    </xf>
    <xf numFmtId="4" fontId="10" fillId="0" borderId="0" xfId="0" applyNumberFormat="1" applyFont="1"/>
    <xf numFmtId="0" fontId="8" fillId="6" borderId="24" xfId="0" applyFont="1" applyFill="1" applyBorder="1" applyAlignment="1">
      <alignment horizontal="left" vertical="top" wrapText="1"/>
    </xf>
    <xf numFmtId="0" fontId="8" fillId="6" borderId="20" xfId="0" applyFont="1" applyFill="1" applyBorder="1" applyAlignment="1">
      <alignment vertical="top" wrapText="1"/>
    </xf>
    <xf numFmtId="164" fontId="10" fillId="6" borderId="13" xfId="1" applyNumberFormat="1" applyFont="1" applyFill="1" applyBorder="1" applyAlignment="1">
      <alignment vertical="center"/>
    </xf>
    <xf numFmtId="0" fontId="8" fillId="6" borderId="20" xfId="0" applyFont="1" applyFill="1" applyBorder="1" applyAlignment="1">
      <alignment horizontal="left" vertical="top" wrapText="1"/>
    </xf>
    <xf numFmtId="164" fontId="10" fillId="6" borderId="13" xfId="1" applyNumberFormat="1" applyFont="1" applyFill="1" applyBorder="1" applyAlignment="1">
      <alignment vertical="top"/>
    </xf>
    <xf numFmtId="0" fontId="8" fillId="6" borderId="24" xfId="0" applyFont="1" applyFill="1" applyBorder="1" applyAlignment="1">
      <alignment horizontal="left" vertical="center" wrapText="1"/>
    </xf>
    <xf numFmtId="0" fontId="8" fillId="6" borderId="20" xfId="0" applyFont="1" applyFill="1" applyBorder="1" applyAlignment="1">
      <alignment horizontal="left" vertical="center" wrapText="1"/>
    </xf>
    <xf numFmtId="164" fontId="3" fillId="4" borderId="13" xfId="1" applyNumberFormat="1" applyFont="1" applyFill="1" applyBorder="1" applyAlignment="1">
      <alignment vertical="center"/>
    </xf>
    <xf numFmtId="164" fontId="3" fillId="4" borderId="34" xfId="1" applyNumberFormat="1" applyFont="1" applyFill="1" applyBorder="1" applyAlignment="1">
      <alignment vertical="top"/>
    </xf>
    <xf numFmtId="164" fontId="3" fillId="4" borderId="20" xfId="1" applyNumberFormat="1" applyFont="1" applyFill="1" applyBorder="1" applyAlignment="1">
      <alignment vertical="top"/>
    </xf>
    <xf numFmtId="0" fontId="8" fillId="0" borderId="24" xfId="0" applyFont="1" applyBorder="1" applyAlignment="1">
      <alignment horizontal="center" vertical="center" wrapText="1"/>
    </xf>
    <xf numFmtId="0" fontId="8" fillId="6" borderId="34" xfId="0" applyFont="1" applyFill="1" applyBorder="1" applyAlignment="1">
      <alignment vertical="top" wrapText="1"/>
    </xf>
    <xf numFmtId="164" fontId="10" fillId="6" borderId="20" xfId="1" applyNumberFormat="1" applyFont="1" applyFill="1" applyBorder="1" applyAlignment="1">
      <alignment vertical="top"/>
    </xf>
    <xf numFmtId="164" fontId="10" fillId="6" borderId="23" xfId="1" applyNumberFormat="1" applyFont="1" applyFill="1" applyBorder="1" applyAlignment="1">
      <alignment vertical="top"/>
    </xf>
    <xf numFmtId="164" fontId="10" fillId="6" borderId="34" xfId="1" applyNumberFormat="1" applyFont="1" applyFill="1" applyBorder="1" applyAlignment="1">
      <alignment vertical="top"/>
    </xf>
    <xf numFmtId="164" fontId="3" fillId="6" borderId="13" xfId="1" applyNumberFormat="1" applyFont="1" applyFill="1" applyBorder="1" applyAlignment="1">
      <alignment vertical="top"/>
    </xf>
    <xf numFmtId="0" fontId="8" fillId="2" borderId="24" xfId="0" applyFont="1" applyFill="1" applyBorder="1" applyAlignment="1">
      <alignment horizontal="center" vertical="top" wrapText="1"/>
    </xf>
    <xf numFmtId="0" fontId="8" fillId="2" borderId="34" xfId="0" applyFont="1" applyFill="1" applyBorder="1" applyAlignment="1">
      <alignment vertical="top" wrapText="1"/>
    </xf>
    <xf numFmtId="164" fontId="10" fillId="2" borderId="23" xfId="1" applyNumberFormat="1" applyFont="1" applyFill="1" applyBorder="1" applyAlignment="1">
      <alignment vertical="top"/>
    </xf>
    <xf numFmtId="164" fontId="10" fillId="2" borderId="34" xfId="1" applyNumberFormat="1" applyFont="1" applyFill="1" applyBorder="1" applyAlignment="1">
      <alignment vertical="top"/>
    </xf>
    <xf numFmtId="0" fontId="8" fillId="0" borderId="34" xfId="0" applyFont="1" applyBorder="1" applyAlignment="1">
      <alignment vertical="top" wrapText="1"/>
    </xf>
    <xf numFmtId="0" fontId="8" fillId="0" borderId="35" xfId="0" applyFont="1" applyBorder="1" applyAlignment="1">
      <alignment horizontal="right" vertical="top" wrapText="1"/>
    </xf>
    <xf numFmtId="0" fontId="8" fillId="0" borderId="36" xfId="0" applyFont="1" applyBorder="1" applyAlignment="1">
      <alignment vertical="top" wrapText="1"/>
    </xf>
    <xf numFmtId="164" fontId="3" fillId="4" borderId="28" xfId="1" applyNumberFormat="1" applyFont="1" applyFill="1" applyBorder="1" applyAlignment="1">
      <alignment vertical="top"/>
    </xf>
    <xf numFmtId="164" fontId="3" fillId="4" borderId="36" xfId="1" applyNumberFormat="1" applyFont="1" applyFill="1" applyBorder="1" applyAlignment="1">
      <alignment vertical="top"/>
    </xf>
    <xf numFmtId="0" fontId="21" fillId="0" borderId="0" xfId="0" applyFont="1"/>
    <xf numFmtId="43" fontId="3" fillId="4" borderId="13" xfId="1" applyFont="1" applyFill="1" applyBorder="1" applyAlignment="1">
      <alignment vertical="top"/>
    </xf>
    <xf numFmtId="164" fontId="3" fillId="4" borderId="37" xfId="1" applyNumberFormat="1" applyFont="1" applyFill="1" applyBorder="1" applyAlignment="1">
      <alignment vertical="top"/>
    </xf>
    <xf numFmtId="164" fontId="10" fillId="4" borderId="37" xfId="1" applyNumberFormat="1" applyFont="1" applyFill="1" applyBorder="1" applyAlignment="1">
      <alignment vertical="top"/>
    </xf>
    <xf numFmtId="164" fontId="10" fillId="4" borderId="30" xfId="1" applyNumberFormat="1" applyFont="1" applyFill="1" applyBorder="1" applyAlignment="1">
      <alignment vertical="top"/>
    </xf>
    <xf numFmtId="0" fontId="14" fillId="6" borderId="32" xfId="0" applyFont="1" applyFill="1" applyBorder="1"/>
    <xf numFmtId="0" fontId="8" fillId="6" borderId="33" xfId="0" applyFont="1" applyFill="1" applyBorder="1" applyAlignment="1">
      <alignment wrapText="1"/>
    </xf>
    <xf numFmtId="0" fontId="14" fillId="0" borderId="32" xfId="0" applyFont="1" applyBorder="1"/>
    <xf numFmtId="0" fontId="14" fillId="0" borderId="33" xfId="0" applyFont="1" applyBorder="1" applyAlignment="1">
      <alignment horizontal="left" wrapText="1"/>
    </xf>
    <xf numFmtId="0" fontId="8" fillId="0" borderId="24" xfId="0" applyFont="1" applyBorder="1" applyAlignment="1">
      <alignment horizontal="right" vertical="top"/>
    </xf>
    <xf numFmtId="0" fontId="14" fillId="0" borderId="20" xfId="2" applyFont="1" applyBorder="1"/>
    <xf numFmtId="0" fontId="8" fillId="0" borderId="38" xfId="0" applyFont="1" applyBorder="1" applyAlignment="1">
      <alignment horizontal="right" vertical="top"/>
    </xf>
    <xf numFmtId="0" fontId="8" fillId="0" borderId="32" xfId="0" applyFont="1" applyBorder="1" applyAlignment="1">
      <alignment horizontal="right" vertical="top"/>
    </xf>
    <xf numFmtId="0" fontId="23" fillId="0" borderId="33" xfId="2" applyFont="1" applyBorder="1"/>
    <xf numFmtId="0" fontId="8" fillId="0" borderId="14" xfId="0" applyFont="1" applyBorder="1" applyAlignment="1">
      <alignment horizontal="right" vertical="top"/>
    </xf>
    <xf numFmtId="0" fontId="14" fillId="0" borderId="15" xfId="2" applyFont="1" applyBorder="1" applyAlignment="1">
      <alignment horizontal="left" indent="2"/>
    </xf>
    <xf numFmtId="0" fontId="14" fillId="0" borderId="20" xfId="0" applyFont="1" applyBorder="1" applyAlignment="1">
      <alignment vertical="top" wrapText="1"/>
    </xf>
    <xf numFmtId="0" fontId="14" fillId="0" borderId="20" xfId="2" applyFont="1" applyBorder="1" applyAlignment="1">
      <alignment wrapText="1"/>
    </xf>
    <xf numFmtId="0" fontId="8" fillId="0" borderId="24" xfId="0" applyFont="1" applyBorder="1"/>
    <xf numFmtId="0" fontId="14" fillId="0" borderId="20" xfId="2" applyFont="1" applyBorder="1" applyAlignment="1">
      <alignment horizontal="left" wrapText="1" indent="1"/>
    </xf>
    <xf numFmtId="0" fontId="14" fillId="0" borderId="20" xfId="2" applyFont="1" applyBorder="1" applyAlignment="1">
      <alignment horizontal="left"/>
    </xf>
    <xf numFmtId="0" fontId="14" fillId="0" borderId="39" xfId="2" applyFont="1" applyBorder="1"/>
    <xf numFmtId="0" fontId="8" fillId="0" borderId="35" xfId="0" applyFont="1" applyBorder="1" applyAlignment="1">
      <alignment horizontal="right" vertical="top"/>
    </xf>
    <xf numFmtId="0" fontId="8" fillId="0" borderId="28" xfId="0" applyFont="1" applyBorder="1" applyAlignment="1">
      <alignment vertical="top"/>
    </xf>
    <xf numFmtId="0" fontId="8" fillId="8" borderId="32" xfId="0" applyFont="1" applyFill="1" applyBorder="1" applyAlignment="1">
      <alignment horizontal="right" vertical="top"/>
    </xf>
    <xf numFmtId="0" fontId="8" fillId="8" borderId="33" xfId="0" applyFont="1" applyFill="1" applyBorder="1" applyAlignment="1">
      <alignment vertical="top"/>
    </xf>
    <xf numFmtId="0" fontId="8" fillId="7" borderId="14" xfId="0" applyFont="1" applyFill="1" applyBorder="1" applyAlignment="1">
      <alignment horizontal="right" vertical="top"/>
    </xf>
    <xf numFmtId="0" fontId="8" fillId="7" borderId="15" xfId="0" applyFont="1" applyFill="1" applyBorder="1" applyAlignment="1">
      <alignment vertical="top"/>
    </xf>
    <xf numFmtId="0" fontId="14" fillId="0" borderId="20" xfId="0" applyFont="1" applyBorder="1" applyAlignment="1">
      <alignment vertical="top"/>
    </xf>
    <xf numFmtId="0" fontId="8" fillId="7" borderId="24" xfId="0" applyFont="1" applyFill="1" applyBorder="1" applyAlignment="1">
      <alignment horizontal="right" vertical="top"/>
    </xf>
    <xf numFmtId="0" fontId="8" fillId="7" borderId="20" xfId="0" applyFont="1" applyFill="1" applyBorder="1" applyAlignment="1">
      <alignment vertical="top"/>
    </xf>
    <xf numFmtId="0" fontId="8" fillId="0" borderId="32" xfId="0" applyFont="1" applyBorder="1" applyAlignment="1">
      <alignment horizontal="right"/>
    </xf>
    <xf numFmtId="0" fontId="14" fillId="2" borderId="33" xfId="0" applyFont="1" applyFill="1" applyBorder="1"/>
    <xf numFmtId="0" fontId="8" fillId="0" borderId="0" xfId="0" applyFont="1" applyAlignment="1">
      <alignment horizontal="right" vertical="top"/>
    </xf>
    <xf numFmtId="0" fontId="8" fillId="0" borderId="0" xfId="0" applyFont="1" applyAlignment="1">
      <alignment vertical="top"/>
    </xf>
    <xf numFmtId="3" fontId="10" fillId="0" borderId="0" xfId="0" applyNumberFormat="1" applyFont="1" applyAlignment="1">
      <alignment vertical="top"/>
    </xf>
    <xf numFmtId="4" fontId="10" fillId="0" borderId="0" xfId="0" applyNumberFormat="1" applyFont="1" applyAlignment="1">
      <alignment vertical="top"/>
    </xf>
    <xf numFmtId="0" fontId="14" fillId="0" borderId="0" xfId="0" applyFont="1" applyAlignment="1">
      <alignment horizontal="left" vertical="top"/>
    </xf>
    <xf numFmtId="0" fontId="10" fillId="0" borderId="0" xfId="0" applyFont="1" applyAlignment="1">
      <alignment horizontal="right" vertical="top"/>
    </xf>
    <xf numFmtId="0" fontId="10" fillId="0" borderId="0" xfId="0" applyFont="1" applyAlignment="1">
      <alignment vertical="top"/>
    </xf>
    <xf numFmtId="4" fontId="3" fillId="0" borderId="0" xfId="0" applyNumberFormat="1" applyFont="1" applyAlignment="1">
      <alignment vertical="top"/>
    </xf>
    <xf numFmtId="0" fontId="3" fillId="0" borderId="0" xfId="0" applyFont="1" applyAlignment="1">
      <alignment vertical="top"/>
    </xf>
    <xf numFmtId="0" fontId="26" fillId="0" borderId="0" xfId="0" applyFont="1"/>
    <xf numFmtId="3" fontId="10" fillId="0" borderId="0" xfId="0" applyNumberFormat="1" applyFont="1"/>
    <xf numFmtId="0" fontId="27" fillId="0" borderId="0" xfId="0" applyFont="1"/>
    <xf numFmtId="166" fontId="3" fillId="0" borderId="0" xfId="0" applyNumberFormat="1" applyFont="1" applyAlignment="1">
      <alignment vertical="top"/>
    </xf>
    <xf numFmtId="4" fontId="28" fillId="0" borderId="0" xfId="0" applyNumberFormat="1" applyFont="1" applyAlignment="1">
      <alignment horizontal="center" vertical="top"/>
    </xf>
    <xf numFmtId="164" fontId="13" fillId="0" borderId="0" xfId="0" applyNumberFormat="1" applyFont="1"/>
    <xf numFmtId="3" fontId="28" fillId="0" borderId="0" xfId="0" applyNumberFormat="1" applyFont="1" applyAlignment="1">
      <alignment horizontal="center" vertical="top"/>
    </xf>
    <xf numFmtId="164" fontId="29" fillId="0" borderId="0" xfId="0" applyNumberFormat="1" applyFont="1"/>
    <xf numFmtId="3" fontId="29" fillId="0" borderId="0" xfId="0" applyNumberFormat="1" applyFont="1"/>
    <xf numFmtId="43" fontId="3" fillId="0" borderId="27" xfId="2" applyNumberFormat="1" applyFont="1" applyBorder="1" applyProtection="1">
      <protection locked="0"/>
    </xf>
    <xf numFmtId="43" fontId="24" fillId="0" borderId="7" xfId="2" applyNumberFormat="1" applyFont="1" applyBorder="1"/>
    <xf numFmtId="43" fontId="3" fillId="0" borderId="19" xfId="2" applyNumberFormat="1" applyFont="1" applyBorder="1"/>
    <xf numFmtId="43" fontId="10" fillId="0" borderId="13" xfId="0" applyNumberFormat="1" applyFont="1" applyBorder="1" applyAlignment="1">
      <alignment vertical="top"/>
    </xf>
    <xf numFmtId="43" fontId="3" fillId="0" borderId="13" xfId="2" applyNumberFormat="1" applyFont="1" applyBorder="1" applyAlignment="1" applyProtection="1">
      <alignment wrapText="1"/>
      <protection locked="0"/>
    </xf>
    <xf numFmtId="43" fontId="3" fillId="0" borderId="13" xfId="2" applyNumberFormat="1" applyFont="1" applyBorder="1" applyProtection="1">
      <protection locked="0"/>
    </xf>
    <xf numFmtId="43" fontId="3" fillId="0" borderId="30" xfId="0" applyNumberFormat="1" applyFont="1" applyBorder="1" applyAlignment="1" applyProtection="1">
      <alignment vertical="top"/>
      <protection locked="0"/>
    </xf>
    <xf numFmtId="43" fontId="3" fillId="8" borderId="7" xfId="0" applyNumberFormat="1" applyFont="1" applyFill="1" applyBorder="1" applyAlignment="1">
      <alignment vertical="top"/>
    </xf>
    <xf numFmtId="43" fontId="3" fillId="7" borderId="19" xfId="0" applyNumberFormat="1" applyFont="1" applyFill="1" applyBorder="1" applyAlignment="1">
      <alignment vertical="top"/>
    </xf>
    <xf numFmtId="43" fontId="3" fillId="0" borderId="13" xfId="0" applyNumberFormat="1" applyFont="1" applyBorder="1" applyAlignment="1">
      <alignment vertical="top"/>
    </xf>
    <xf numFmtId="43" fontId="3" fillId="7" borderId="13" xfId="0" applyNumberFormat="1" applyFont="1" applyFill="1" applyBorder="1" applyAlignment="1">
      <alignment vertical="top"/>
    </xf>
    <xf numFmtId="43" fontId="3" fillId="2" borderId="7" xfId="0" applyNumberFormat="1" applyFont="1" applyFill="1" applyBorder="1"/>
    <xf numFmtId="165" fontId="0" fillId="2" borderId="0" xfId="0" applyNumberFormat="1" applyFill="1"/>
    <xf numFmtId="164" fontId="0" fillId="2" borderId="0" xfId="0" applyNumberFormat="1" applyFill="1"/>
    <xf numFmtId="4" fontId="7" fillId="0" borderId="0" xfId="0" applyNumberFormat="1" applyFont="1" applyAlignment="1">
      <alignment horizontal="center" vertical="top"/>
    </xf>
    <xf numFmtId="164" fontId="10" fillId="4" borderId="17" xfId="1" applyNumberFormat="1" applyFont="1" applyFill="1" applyBorder="1" applyAlignment="1">
      <alignment vertical="top"/>
    </xf>
    <xf numFmtId="164" fontId="10" fillId="4" borderId="22" xfId="1" applyNumberFormat="1" applyFont="1" applyFill="1" applyBorder="1" applyAlignment="1">
      <alignment vertical="top"/>
    </xf>
    <xf numFmtId="164" fontId="3" fillId="4" borderId="25" xfId="1" applyNumberFormat="1" applyFont="1" applyFill="1" applyBorder="1" applyAlignment="1">
      <alignment vertical="top"/>
    </xf>
    <xf numFmtId="164" fontId="3" fillId="4" borderId="31" xfId="1" applyNumberFormat="1" applyFont="1" applyFill="1" applyBorder="1" applyAlignment="1">
      <alignment vertical="top"/>
    </xf>
    <xf numFmtId="164" fontId="3" fillId="4" borderId="13" xfId="1" applyNumberFormat="1" applyFont="1" applyFill="1" applyBorder="1" applyAlignment="1">
      <alignment horizontal="right" vertical="top"/>
    </xf>
    <xf numFmtId="164" fontId="10" fillId="6" borderId="7" xfId="0" applyNumberFormat="1" applyFont="1" applyFill="1" applyBorder="1" applyAlignment="1">
      <alignment vertical="top"/>
    </xf>
    <xf numFmtId="164" fontId="3" fillId="0" borderId="7" xfId="0" applyNumberFormat="1" applyFont="1" applyBorder="1" applyAlignment="1" applyProtection="1">
      <alignment vertical="top"/>
      <protection locked="0"/>
    </xf>
    <xf numFmtId="164" fontId="3" fillId="0" borderId="7" xfId="0" applyNumberFormat="1" applyFont="1" applyBorder="1" applyAlignment="1">
      <alignment vertical="top"/>
    </xf>
    <xf numFmtId="164" fontId="3" fillId="0" borderId="27" xfId="2" applyNumberFormat="1" applyFont="1" applyBorder="1" applyProtection="1">
      <protection locked="0"/>
    </xf>
    <xf numFmtId="164" fontId="24" fillId="0" borderId="7" xfId="2" applyNumberFormat="1" applyFont="1" applyBorder="1"/>
    <xf numFmtId="164" fontId="3" fillId="0" borderId="19" xfId="2" applyNumberFormat="1" applyFont="1" applyBorder="1"/>
    <xf numFmtId="164" fontId="10" fillId="0" borderId="13" xfId="0" applyNumberFormat="1" applyFont="1" applyBorder="1" applyAlignment="1">
      <alignment vertical="top"/>
    </xf>
    <xf numFmtId="164" fontId="3" fillId="0" borderId="13" xfId="2" applyNumberFormat="1" applyFont="1" applyBorder="1" applyAlignment="1" applyProtection="1">
      <alignment wrapText="1"/>
      <protection locked="0"/>
    </xf>
    <xf numFmtId="164" fontId="3" fillId="0" borderId="13" xfId="2" applyNumberFormat="1" applyFont="1" applyBorder="1" applyProtection="1">
      <protection locked="0"/>
    </xf>
    <xf numFmtId="164" fontId="3" fillId="0" borderId="30" xfId="0" applyNumberFormat="1" applyFont="1" applyBorder="1" applyAlignment="1" applyProtection="1">
      <alignment vertical="top"/>
      <protection locked="0"/>
    </xf>
    <xf numFmtId="164" fontId="3" fillId="8" borderId="7" xfId="0" applyNumberFormat="1" applyFont="1" applyFill="1" applyBorder="1" applyAlignment="1">
      <alignment vertical="top"/>
    </xf>
    <xf numFmtId="164" fontId="3" fillId="7" borderId="19" xfId="0" applyNumberFormat="1" applyFont="1" applyFill="1" applyBorder="1" applyAlignment="1">
      <alignment vertical="top"/>
    </xf>
    <xf numFmtId="164" fontId="3" fillId="0" borderId="13" xfId="0" applyNumberFormat="1" applyFont="1" applyBorder="1" applyAlignment="1">
      <alignment vertical="top"/>
    </xf>
    <xf numFmtId="164" fontId="3" fillId="7" borderId="13" xfId="0" applyNumberFormat="1" applyFont="1" applyFill="1" applyBorder="1" applyAlignment="1">
      <alignment vertical="top"/>
    </xf>
    <xf numFmtId="164" fontId="3" fillId="6" borderId="13" xfId="0" applyNumberFormat="1" applyFont="1" applyFill="1" applyBorder="1" applyAlignment="1">
      <alignment vertical="top"/>
    </xf>
    <xf numFmtId="164" fontId="3" fillId="2" borderId="7" xfId="0" applyNumberFormat="1" applyFont="1" applyFill="1" applyBorder="1"/>
    <xf numFmtId="164" fontId="3" fillId="0" borderId="7" xfId="0" applyNumberFormat="1" applyFont="1" applyBorder="1"/>
    <xf numFmtId="43" fontId="10" fillId="0" borderId="16" xfId="1" applyFont="1" applyBorder="1" applyAlignment="1">
      <alignment horizontal="left" vertical="top"/>
    </xf>
    <xf numFmtId="43" fontId="10" fillId="4" borderId="16" xfId="1" applyFont="1" applyFill="1" applyBorder="1" applyAlignment="1">
      <alignment vertical="top"/>
    </xf>
    <xf numFmtId="43" fontId="10" fillId="4" borderId="21" xfId="1" applyFont="1" applyFill="1" applyBorder="1" applyAlignment="1">
      <alignment vertical="top"/>
    </xf>
    <xf numFmtId="43" fontId="10" fillId="0" borderId="23" xfId="1" applyFont="1" applyBorder="1" applyAlignment="1">
      <alignment vertical="top"/>
    </xf>
    <xf numFmtId="43" fontId="3" fillId="4" borderId="23" xfId="1" applyFont="1" applyFill="1" applyBorder="1" applyAlignment="1">
      <alignment vertical="top"/>
    </xf>
    <xf numFmtId="43" fontId="3" fillId="4" borderId="26" xfId="1" applyFont="1" applyFill="1" applyBorder="1" applyAlignment="1">
      <alignment vertical="top"/>
    </xf>
    <xf numFmtId="43" fontId="3" fillId="4" borderId="29" xfId="1" applyFont="1" applyFill="1" applyBorder="1" applyAlignment="1">
      <alignment vertical="top"/>
    </xf>
    <xf numFmtId="43" fontId="13" fillId="5" borderId="7" xfId="1" applyFont="1" applyFill="1" applyBorder="1" applyAlignment="1">
      <alignment vertical="center"/>
    </xf>
    <xf numFmtId="43" fontId="13" fillId="5" borderId="7" xfId="1" applyFont="1" applyFill="1" applyBorder="1" applyAlignment="1">
      <alignment vertical="top"/>
    </xf>
    <xf numFmtId="43" fontId="10" fillId="0" borderId="19" xfId="1" applyFont="1" applyBorder="1" applyAlignment="1">
      <alignment vertical="top"/>
    </xf>
    <xf numFmtId="43" fontId="3" fillId="0" borderId="13" xfId="1" applyFont="1" applyBorder="1" applyAlignment="1">
      <alignment vertical="top"/>
    </xf>
    <xf numFmtId="43" fontId="3" fillId="4" borderId="13" xfId="1" applyFont="1" applyFill="1" applyBorder="1" applyAlignment="1" applyProtection="1">
      <alignment vertical="top"/>
      <protection locked="0"/>
    </xf>
    <xf numFmtId="43" fontId="10" fillId="4" borderId="13" xfId="1" applyFont="1" applyFill="1" applyBorder="1" applyAlignment="1" applyProtection="1">
      <alignment vertical="top"/>
      <protection locked="0"/>
    </xf>
    <xf numFmtId="43" fontId="10" fillId="4" borderId="13" xfId="1" applyFont="1" applyFill="1" applyBorder="1" applyAlignment="1">
      <alignment vertical="top"/>
    </xf>
    <xf numFmtId="43" fontId="10" fillId="2" borderId="13" xfId="1" applyFont="1" applyFill="1" applyBorder="1" applyAlignment="1">
      <alignment vertical="top"/>
    </xf>
    <xf numFmtId="43" fontId="10" fillId="6" borderId="13" xfId="1" applyFont="1" applyFill="1" applyBorder="1" applyAlignment="1">
      <alignment vertical="center"/>
    </xf>
    <xf numFmtId="43" fontId="10" fillId="6" borderId="13" xfId="1" applyFont="1" applyFill="1" applyBorder="1" applyAlignment="1">
      <alignment vertical="top"/>
    </xf>
    <xf numFmtId="43" fontId="10" fillId="6" borderId="20" xfId="1" applyFont="1" applyFill="1" applyBorder="1" applyAlignment="1">
      <alignment vertical="top"/>
    </xf>
    <xf numFmtId="43" fontId="10" fillId="2" borderId="20" xfId="1" applyFont="1" applyFill="1" applyBorder="1" applyAlignment="1">
      <alignment vertical="top"/>
    </xf>
    <xf numFmtId="43" fontId="3" fillId="4" borderId="20" xfId="1" applyFont="1" applyFill="1" applyBorder="1" applyAlignment="1">
      <alignment vertical="top"/>
    </xf>
    <xf numFmtId="43" fontId="3" fillId="4" borderId="28" xfId="1" applyFont="1" applyFill="1" applyBorder="1" applyAlignment="1">
      <alignment vertical="top"/>
    </xf>
    <xf numFmtId="43" fontId="10" fillId="4" borderId="20" xfId="1" applyFont="1" applyFill="1" applyBorder="1" applyAlignment="1">
      <alignment vertical="top"/>
    </xf>
    <xf numFmtId="164" fontId="3" fillId="4" borderId="5" xfId="0" applyNumberFormat="1" applyFont="1" applyFill="1" applyBorder="1" applyAlignment="1">
      <alignment horizontal="right"/>
    </xf>
    <xf numFmtId="164" fontId="32" fillId="0" borderId="13" xfId="1" applyNumberFormat="1" applyFont="1" applyBorder="1" applyAlignment="1">
      <alignment vertical="top"/>
    </xf>
    <xf numFmtId="164" fontId="32" fillId="0" borderId="19" xfId="1" applyNumberFormat="1" applyFont="1" applyBorder="1" applyAlignment="1">
      <alignment vertical="top"/>
    </xf>
    <xf numFmtId="164" fontId="33" fillId="4" borderId="13" xfId="1" applyNumberFormat="1" applyFont="1" applyFill="1" applyBorder="1" applyAlignment="1">
      <alignment vertical="top"/>
    </xf>
    <xf numFmtId="164" fontId="33" fillId="0" borderId="13" xfId="1" applyNumberFormat="1" applyFont="1" applyBorder="1" applyAlignment="1">
      <alignment vertical="top"/>
    </xf>
    <xf numFmtId="164" fontId="33" fillId="4" borderId="13" xfId="1" applyNumberFormat="1" applyFont="1" applyFill="1" applyBorder="1" applyAlignment="1" applyProtection="1">
      <alignment vertical="top"/>
      <protection locked="0"/>
    </xf>
    <xf numFmtId="164" fontId="32" fillId="4" borderId="13" xfId="1" applyNumberFormat="1" applyFont="1" applyFill="1" applyBorder="1" applyAlignment="1" applyProtection="1">
      <alignment vertical="top"/>
      <protection locked="0"/>
    </xf>
    <xf numFmtId="164" fontId="32" fillId="4" borderId="13" xfId="1" applyNumberFormat="1" applyFont="1" applyFill="1" applyBorder="1" applyAlignment="1">
      <alignment vertical="top"/>
    </xf>
    <xf numFmtId="164" fontId="32" fillId="7" borderId="7" xfId="1" applyNumberFormat="1" applyFont="1" applyFill="1" applyBorder="1" applyAlignment="1">
      <alignment vertical="top"/>
    </xf>
    <xf numFmtId="164" fontId="33" fillId="4" borderId="13" xfId="1" applyNumberFormat="1" applyFont="1" applyFill="1" applyBorder="1" applyAlignment="1">
      <alignment horizontal="right" vertical="top"/>
    </xf>
    <xf numFmtId="164" fontId="33" fillId="4" borderId="23" xfId="1" applyNumberFormat="1" applyFont="1" applyFill="1" applyBorder="1" applyAlignment="1">
      <alignment vertical="top"/>
    </xf>
    <xf numFmtId="164" fontId="32" fillId="2" borderId="13" xfId="1" applyNumberFormat="1" applyFont="1" applyFill="1" applyBorder="1" applyAlignment="1">
      <alignment vertical="top"/>
    </xf>
    <xf numFmtId="164" fontId="32" fillId="6" borderId="13" xfId="1" applyNumberFormat="1" applyFont="1" applyFill="1" applyBorder="1" applyAlignment="1">
      <alignment vertical="center"/>
    </xf>
    <xf numFmtId="164" fontId="32" fillId="6" borderId="13" xfId="1" applyNumberFormat="1" applyFont="1" applyFill="1" applyBorder="1" applyAlignment="1">
      <alignment vertical="top"/>
    </xf>
    <xf numFmtId="164" fontId="33" fillId="4" borderId="34" xfId="1" applyNumberFormat="1" applyFont="1" applyFill="1" applyBorder="1" applyAlignment="1">
      <alignment vertical="top"/>
    </xf>
    <xf numFmtId="164" fontId="32" fillId="6" borderId="23" xfId="1" applyNumberFormat="1" applyFont="1" applyFill="1" applyBorder="1" applyAlignment="1">
      <alignment vertical="top"/>
    </xf>
    <xf numFmtId="164" fontId="32" fillId="6" borderId="34" xfId="1" applyNumberFormat="1" applyFont="1" applyFill="1" applyBorder="1" applyAlignment="1">
      <alignment vertical="top"/>
    </xf>
    <xf numFmtId="164" fontId="32" fillId="2" borderId="23" xfId="1" applyNumberFormat="1" applyFont="1" applyFill="1" applyBorder="1" applyAlignment="1">
      <alignment vertical="top"/>
    </xf>
    <xf numFmtId="164" fontId="32" fillId="2" borderId="34" xfId="1" applyNumberFormat="1" applyFont="1" applyFill="1" applyBorder="1" applyAlignment="1">
      <alignment vertical="top"/>
    </xf>
    <xf numFmtId="164" fontId="33" fillId="4" borderId="29" xfId="1" applyNumberFormat="1" applyFont="1" applyFill="1" applyBorder="1" applyAlignment="1">
      <alignment vertical="top"/>
    </xf>
    <xf numFmtId="164" fontId="33" fillId="4" borderId="36" xfId="1" applyNumberFormat="1" applyFont="1" applyFill="1" applyBorder="1" applyAlignment="1">
      <alignment vertical="top"/>
    </xf>
    <xf numFmtId="164" fontId="32" fillId="4" borderId="30" xfId="1" applyNumberFormat="1" applyFont="1" applyFill="1" applyBorder="1" applyAlignment="1">
      <alignment vertical="top"/>
    </xf>
    <xf numFmtId="164" fontId="33" fillId="0" borderId="7" xfId="0" applyNumberFormat="1" applyFont="1" applyBorder="1" applyAlignment="1" applyProtection="1">
      <alignment vertical="top"/>
      <protection locked="0"/>
    </xf>
    <xf numFmtId="0" fontId="34" fillId="9" borderId="40" xfId="0" applyFont="1" applyFill="1" applyBorder="1" applyAlignment="1">
      <alignment horizontal="center" vertical="top" wrapText="1"/>
    </xf>
    <xf numFmtId="0" fontId="35" fillId="9" borderId="40" xfId="0" applyFont="1" applyFill="1" applyBorder="1" applyAlignment="1">
      <alignment horizontal="left" vertical="top" wrapText="1"/>
    </xf>
    <xf numFmtId="0" fontId="31" fillId="9" borderId="40" xfId="0" applyFont="1" applyFill="1" applyBorder="1" applyAlignment="1">
      <alignment vertical="top"/>
    </xf>
    <xf numFmtId="0" fontId="31" fillId="9" borderId="40" xfId="0" applyFont="1" applyFill="1" applyBorder="1" applyAlignment="1">
      <alignment vertical="top" wrapText="1"/>
    </xf>
    <xf numFmtId="0" fontId="30" fillId="9" borderId="40" xfId="0" applyFont="1" applyFill="1" applyBorder="1" applyAlignment="1">
      <alignment vertical="top"/>
    </xf>
    <xf numFmtId="0" fontId="30" fillId="9" borderId="40" xfId="0" applyFont="1" applyFill="1" applyBorder="1" applyAlignment="1">
      <alignment vertical="top" wrapText="1"/>
    </xf>
    <xf numFmtId="0" fontId="35" fillId="0" borderId="40" xfId="0" applyFont="1" applyBorder="1" applyAlignment="1">
      <alignment horizontal="right" vertical="top"/>
    </xf>
    <xf numFmtId="0" fontId="36" fillId="0" borderId="40" xfId="3" applyFont="1" applyBorder="1" applyAlignment="1">
      <alignment vertical="top" wrapText="1"/>
    </xf>
    <xf numFmtId="164" fontId="35" fillId="0" borderId="40" xfId="1" applyNumberFormat="1" applyFont="1" applyBorder="1" applyAlignment="1">
      <alignment vertical="top"/>
    </xf>
    <xf numFmtId="164" fontId="31" fillId="0" borderId="40" xfId="0" applyNumberFormat="1" applyFont="1" applyBorder="1" applyAlignment="1">
      <alignment vertical="top"/>
    </xf>
    <xf numFmtId="0" fontId="31" fillId="0" borderId="40" xfId="0" applyFont="1" applyBorder="1" applyAlignment="1">
      <alignment vertical="top" wrapText="1"/>
    </xf>
    <xf numFmtId="164" fontId="35" fillId="0" borderId="40" xfId="1" applyNumberFormat="1" applyFont="1" applyFill="1" applyBorder="1" applyAlignment="1">
      <alignment vertical="top"/>
    </xf>
    <xf numFmtId="164" fontId="10" fillId="4" borderId="20" xfId="1" applyNumberFormat="1" applyFont="1" applyFill="1" applyBorder="1" applyAlignment="1">
      <alignment vertical="top"/>
    </xf>
    <xf numFmtId="0" fontId="2" fillId="0" borderId="0" xfId="0" applyFont="1"/>
    <xf numFmtId="0" fontId="3" fillId="0" borderId="12" xfId="0" applyFont="1" applyBorder="1" applyAlignment="1">
      <alignment horizontal="center" vertical="center"/>
    </xf>
    <xf numFmtId="1" fontId="3" fillId="0" borderId="13" xfId="0" applyNumberFormat="1" applyFont="1" applyBorder="1" applyAlignment="1">
      <alignment horizontal="center" vertical="center"/>
    </xf>
    <xf numFmtId="164" fontId="3" fillId="0" borderId="0" xfId="0" applyNumberFormat="1" applyFont="1"/>
    <xf numFmtId="0" fontId="37" fillId="0" borderId="0" xfId="0" applyFont="1"/>
    <xf numFmtId="1" fontId="3" fillId="0" borderId="30" xfId="0" applyNumberFormat="1" applyFont="1" applyBorder="1" applyAlignment="1">
      <alignment horizontal="center" vertical="center"/>
    </xf>
    <xf numFmtId="0" fontId="22" fillId="0" borderId="0" xfId="0" applyFont="1" applyAlignment="1">
      <alignment vertical="center"/>
    </xf>
    <xf numFmtId="164" fontId="22" fillId="0" borderId="0" xfId="0" applyNumberFormat="1" applyFont="1" applyAlignment="1">
      <alignment vertical="center"/>
    </xf>
    <xf numFmtId="0" fontId="22" fillId="0" borderId="0" xfId="0" applyFont="1"/>
    <xf numFmtId="0" fontId="3" fillId="0" borderId="0" xfId="0" applyFont="1" applyAlignment="1">
      <alignment horizontal="center" vertical="center"/>
    </xf>
    <xf numFmtId="164" fontId="18" fillId="0" borderId="0" xfId="0" applyNumberFormat="1" applyFont="1"/>
    <xf numFmtId="3" fontId="10" fillId="0" borderId="3" xfId="0" applyNumberFormat="1" applyFont="1" applyBorder="1" applyAlignment="1">
      <alignment horizontal="center" vertical="center"/>
    </xf>
    <xf numFmtId="3" fontId="10" fillId="0" borderId="4" xfId="0" applyNumberFormat="1" applyFont="1" applyBorder="1" applyAlignment="1">
      <alignment horizontal="center" vertical="center"/>
    </xf>
    <xf numFmtId="3" fontId="10" fillId="0" borderId="5" xfId="0" applyNumberFormat="1" applyFont="1" applyBorder="1" applyAlignment="1">
      <alignment horizontal="center" vertical="center"/>
    </xf>
    <xf numFmtId="3" fontId="10" fillId="0" borderId="6" xfId="0" applyNumberFormat="1" applyFont="1" applyBorder="1" applyAlignment="1">
      <alignment horizontal="center" vertical="center"/>
    </xf>
    <xf numFmtId="3" fontId="10" fillId="0" borderId="5"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center" vertical="top"/>
    </xf>
    <xf numFmtId="0" fontId="8" fillId="0" borderId="1" xfId="0" applyFont="1" applyBorder="1" applyAlignment="1">
      <alignment horizontal="center" vertical="center" wrapText="1"/>
    </xf>
    <xf numFmtId="0" fontId="9" fillId="0" borderId="9" xfId="0" applyFont="1" applyBorder="1" applyAlignment="1">
      <alignment horizontal="center" vertical="center"/>
    </xf>
    <xf numFmtId="0" fontId="9" fillId="0" borderId="2" xfId="0" applyFont="1" applyBorder="1" applyAlignment="1">
      <alignment horizontal="left" vertical="top" wrapText="1"/>
    </xf>
    <xf numFmtId="0" fontId="9" fillId="0" borderId="10" xfId="0" applyFont="1" applyBorder="1" applyAlignment="1">
      <alignment horizontal="left" vertical="top" wrapText="1"/>
    </xf>
    <xf numFmtId="0" fontId="34" fillId="9" borderId="40" xfId="0" applyFont="1" applyFill="1" applyBorder="1" applyAlignment="1">
      <alignment horizontal="center" vertical="top"/>
    </xf>
  </cellXfs>
  <cellStyles count="4">
    <cellStyle name="Comma" xfId="1" builtinId="3"/>
    <cellStyle name="Normal" xfId="0" builtinId="0"/>
    <cellStyle name="Normal 2 2" xfId="3" xr:uid="{20B3B3BC-9F06-4F3B-8F48-8B262EF356BF}"/>
    <cellStyle name="Normal_10 forma" xfId="2" xr:uid="{B0149235-466B-4501-8E50-E4ED5BD0E4E1}"/>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948AC-5F76-4026-BF45-48166BBBE7AB}">
  <dimension ref="A1:W175"/>
  <sheetViews>
    <sheetView tabSelected="1" topLeftCell="F1" zoomScale="85" zoomScaleNormal="130" workbookViewId="0">
      <selection activeCell="L14" sqref="L14"/>
    </sheetView>
  </sheetViews>
  <sheetFormatPr defaultColWidth="11.42578125" defaultRowHeight="12.75"/>
  <cols>
    <col min="1" max="1" width="10" style="149" customWidth="1"/>
    <col min="2" max="2" width="63.42578125" style="150" customWidth="1"/>
    <col min="3" max="3" width="16" style="1" customWidth="1"/>
    <col min="4" max="4" width="15.85546875" style="151" customWidth="1"/>
    <col min="5" max="5" width="14.28515625" style="1" customWidth="1"/>
    <col min="6" max="6" width="17.5703125" style="1" customWidth="1"/>
    <col min="7" max="7" width="14.7109375" style="151" customWidth="1"/>
    <col min="8" max="8" width="18.7109375" style="1" customWidth="1"/>
    <col min="9" max="9" width="14.85546875" style="1" customWidth="1"/>
    <col min="10" max="10" width="17" style="1" customWidth="1"/>
    <col min="11" max="11" width="14.42578125" style="146" customWidth="1"/>
    <col min="12" max="12" width="17" style="146" customWidth="1"/>
    <col min="13" max="13" width="15.28515625" style="146" customWidth="1"/>
    <col min="14" max="14" width="15" style="146" customWidth="1"/>
    <col min="15" max="15" width="15.7109375" style="146" customWidth="1"/>
    <col min="16" max="16" width="10.42578125" style="266" customWidth="1"/>
    <col min="17" max="17" width="14.7109375" style="2" customWidth="1"/>
    <col min="18" max="255" width="11.42578125" style="2"/>
    <col min="256" max="256" width="9.85546875" style="2" customWidth="1"/>
    <col min="257" max="257" width="39" style="2" customWidth="1"/>
    <col min="258" max="258" width="11.140625" style="2" customWidth="1"/>
    <col min="259" max="259" width="14.140625" style="2" customWidth="1"/>
    <col min="260" max="262" width="11.140625" style="2" customWidth="1"/>
    <col min="263" max="263" width="10.7109375" style="2" customWidth="1"/>
    <col min="264" max="264" width="11.140625" style="2" customWidth="1"/>
    <col min="265" max="265" width="12.85546875" style="2" customWidth="1"/>
    <col min="266" max="269" width="11.140625" style="2" customWidth="1"/>
    <col min="270" max="270" width="16.140625" style="2" customWidth="1"/>
    <col min="271" max="271" width="9" style="2" customWidth="1"/>
    <col min="272" max="274" width="13.7109375" style="2" customWidth="1"/>
    <col min="275" max="511" width="11.42578125" style="2"/>
    <col min="512" max="512" width="9.85546875" style="2" customWidth="1"/>
    <col min="513" max="513" width="39" style="2" customWidth="1"/>
    <col min="514" max="514" width="11.140625" style="2" customWidth="1"/>
    <col min="515" max="515" width="14.140625" style="2" customWidth="1"/>
    <col min="516" max="518" width="11.140625" style="2" customWidth="1"/>
    <col min="519" max="519" width="10.7109375" style="2" customWidth="1"/>
    <col min="520" max="520" width="11.140625" style="2" customWidth="1"/>
    <col min="521" max="521" width="12.85546875" style="2" customWidth="1"/>
    <col min="522" max="525" width="11.140625" style="2" customWidth="1"/>
    <col min="526" max="526" width="16.140625" style="2" customWidth="1"/>
    <col min="527" max="527" width="9" style="2" customWidth="1"/>
    <col min="528" max="530" width="13.7109375" style="2" customWidth="1"/>
    <col min="531" max="767" width="11.42578125" style="2"/>
    <col min="768" max="768" width="9.85546875" style="2" customWidth="1"/>
    <col min="769" max="769" width="39" style="2" customWidth="1"/>
    <col min="770" max="770" width="11.140625" style="2" customWidth="1"/>
    <col min="771" max="771" width="14.140625" style="2" customWidth="1"/>
    <col min="772" max="774" width="11.140625" style="2" customWidth="1"/>
    <col min="775" max="775" width="10.7109375" style="2" customWidth="1"/>
    <col min="776" max="776" width="11.140625" style="2" customWidth="1"/>
    <col min="777" max="777" width="12.85546875" style="2" customWidth="1"/>
    <col min="778" max="781" width="11.140625" style="2" customWidth="1"/>
    <col min="782" max="782" width="16.140625" style="2" customWidth="1"/>
    <col min="783" max="783" width="9" style="2" customWidth="1"/>
    <col min="784" max="786" width="13.7109375" style="2" customWidth="1"/>
    <col min="787" max="1023" width="11.42578125" style="2"/>
    <col min="1024" max="1024" width="9.85546875" style="2" customWidth="1"/>
    <col min="1025" max="1025" width="39" style="2" customWidth="1"/>
    <col min="1026" max="1026" width="11.140625" style="2" customWidth="1"/>
    <col min="1027" max="1027" width="14.140625" style="2" customWidth="1"/>
    <col min="1028" max="1030" width="11.140625" style="2" customWidth="1"/>
    <col min="1031" max="1031" width="10.7109375" style="2" customWidth="1"/>
    <col min="1032" max="1032" width="11.140625" style="2" customWidth="1"/>
    <col min="1033" max="1033" width="12.85546875" style="2" customWidth="1"/>
    <col min="1034" max="1037" width="11.140625" style="2" customWidth="1"/>
    <col min="1038" max="1038" width="16.140625" style="2" customWidth="1"/>
    <col min="1039" max="1039" width="9" style="2" customWidth="1"/>
    <col min="1040" max="1042" width="13.7109375" style="2" customWidth="1"/>
    <col min="1043" max="1279" width="11.42578125" style="2"/>
    <col min="1280" max="1280" width="9.85546875" style="2" customWidth="1"/>
    <col min="1281" max="1281" width="39" style="2" customWidth="1"/>
    <col min="1282" max="1282" width="11.140625" style="2" customWidth="1"/>
    <col min="1283" max="1283" width="14.140625" style="2" customWidth="1"/>
    <col min="1284" max="1286" width="11.140625" style="2" customWidth="1"/>
    <col min="1287" max="1287" width="10.7109375" style="2" customWidth="1"/>
    <col min="1288" max="1288" width="11.140625" style="2" customWidth="1"/>
    <col min="1289" max="1289" width="12.85546875" style="2" customWidth="1"/>
    <col min="1290" max="1293" width="11.140625" style="2" customWidth="1"/>
    <col min="1294" max="1294" width="16.140625" style="2" customWidth="1"/>
    <col min="1295" max="1295" width="9" style="2" customWidth="1"/>
    <col min="1296" max="1298" width="13.7109375" style="2" customWidth="1"/>
    <col min="1299" max="1535" width="11.42578125" style="2"/>
    <col min="1536" max="1536" width="9.85546875" style="2" customWidth="1"/>
    <col min="1537" max="1537" width="39" style="2" customWidth="1"/>
    <col min="1538" max="1538" width="11.140625" style="2" customWidth="1"/>
    <col min="1539" max="1539" width="14.140625" style="2" customWidth="1"/>
    <col min="1540" max="1542" width="11.140625" style="2" customWidth="1"/>
    <col min="1543" max="1543" width="10.7109375" style="2" customWidth="1"/>
    <col min="1544" max="1544" width="11.140625" style="2" customWidth="1"/>
    <col min="1545" max="1545" width="12.85546875" style="2" customWidth="1"/>
    <col min="1546" max="1549" width="11.140625" style="2" customWidth="1"/>
    <col min="1550" max="1550" width="16.140625" style="2" customWidth="1"/>
    <col min="1551" max="1551" width="9" style="2" customWidth="1"/>
    <col min="1552" max="1554" width="13.7109375" style="2" customWidth="1"/>
    <col min="1555" max="1791" width="11.42578125" style="2"/>
    <col min="1792" max="1792" width="9.85546875" style="2" customWidth="1"/>
    <col min="1793" max="1793" width="39" style="2" customWidth="1"/>
    <col min="1794" max="1794" width="11.140625" style="2" customWidth="1"/>
    <col min="1795" max="1795" width="14.140625" style="2" customWidth="1"/>
    <col min="1796" max="1798" width="11.140625" style="2" customWidth="1"/>
    <col min="1799" max="1799" width="10.7109375" style="2" customWidth="1"/>
    <col min="1800" max="1800" width="11.140625" style="2" customWidth="1"/>
    <col min="1801" max="1801" width="12.85546875" style="2" customWidth="1"/>
    <col min="1802" max="1805" width="11.140625" style="2" customWidth="1"/>
    <col min="1806" max="1806" width="16.140625" style="2" customWidth="1"/>
    <col min="1807" max="1807" width="9" style="2" customWidth="1"/>
    <col min="1808" max="1810" width="13.7109375" style="2" customWidth="1"/>
    <col min="1811" max="2047" width="11.42578125" style="2"/>
    <col min="2048" max="2048" width="9.85546875" style="2" customWidth="1"/>
    <col min="2049" max="2049" width="39" style="2" customWidth="1"/>
    <col min="2050" max="2050" width="11.140625" style="2" customWidth="1"/>
    <col min="2051" max="2051" width="14.140625" style="2" customWidth="1"/>
    <col min="2052" max="2054" width="11.140625" style="2" customWidth="1"/>
    <col min="2055" max="2055" width="10.7109375" style="2" customWidth="1"/>
    <col min="2056" max="2056" width="11.140625" style="2" customWidth="1"/>
    <col min="2057" max="2057" width="12.85546875" style="2" customWidth="1"/>
    <col min="2058" max="2061" width="11.140625" style="2" customWidth="1"/>
    <col min="2062" max="2062" width="16.140625" style="2" customWidth="1"/>
    <col min="2063" max="2063" width="9" style="2" customWidth="1"/>
    <col min="2064" max="2066" width="13.7109375" style="2" customWidth="1"/>
    <col min="2067" max="2303" width="11.42578125" style="2"/>
    <col min="2304" max="2304" width="9.85546875" style="2" customWidth="1"/>
    <col min="2305" max="2305" width="39" style="2" customWidth="1"/>
    <col min="2306" max="2306" width="11.140625" style="2" customWidth="1"/>
    <col min="2307" max="2307" width="14.140625" style="2" customWidth="1"/>
    <col min="2308" max="2310" width="11.140625" style="2" customWidth="1"/>
    <col min="2311" max="2311" width="10.7109375" style="2" customWidth="1"/>
    <col min="2312" max="2312" width="11.140625" style="2" customWidth="1"/>
    <col min="2313" max="2313" width="12.85546875" style="2" customWidth="1"/>
    <col min="2314" max="2317" width="11.140625" style="2" customWidth="1"/>
    <col min="2318" max="2318" width="16.140625" style="2" customWidth="1"/>
    <col min="2319" max="2319" width="9" style="2" customWidth="1"/>
    <col min="2320" max="2322" width="13.7109375" style="2" customWidth="1"/>
    <col min="2323" max="2559" width="11.42578125" style="2"/>
    <col min="2560" max="2560" width="9.85546875" style="2" customWidth="1"/>
    <col min="2561" max="2561" width="39" style="2" customWidth="1"/>
    <col min="2562" max="2562" width="11.140625" style="2" customWidth="1"/>
    <col min="2563" max="2563" width="14.140625" style="2" customWidth="1"/>
    <col min="2564" max="2566" width="11.140625" style="2" customWidth="1"/>
    <col min="2567" max="2567" width="10.7109375" style="2" customWidth="1"/>
    <col min="2568" max="2568" width="11.140625" style="2" customWidth="1"/>
    <col min="2569" max="2569" width="12.85546875" style="2" customWidth="1"/>
    <col min="2570" max="2573" width="11.140625" style="2" customWidth="1"/>
    <col min="2574" max="2574" width="16.140625" style="2" customWidth="1"/>
    <col min="2575" max="2575" width="9" style="2" customWidth="1"/>
    <col min="2576" max="2578" width="13.7109375" style="2" customWidth="1"/>
    <col min="2579" max="2815" width="11.42578125" style="2"/>
    <col min="2816" max="2816" width="9.85546875" style="2" customWidth="1"/>
    <col min="2817" max="2817" width="39" style="2" customWidth="1"/>
    <col min="2818" max="2818" width="11.140625" style="2" customWidth="1"/>
    <col min="2819" max="2819" width="14.140625" style="2" customWidth="1"/>
    <col min="2820" max="2822" width="11.140625" style="2" customWidth="1"/>
    <col min="2823" max="2823" width="10.7109375" style="2" customWidth="1"/>
    <col min="2824" max="2824" width="11.140625" style="2" customWidth="1"/>
    <col min="2825" max="2825" width="12.85546875" style="2" customWidth="1"/>
    <col min="2826" max="2829" width="11.140625" style="2" customWidth="1"/>
    <col min="2830" max="2830" width="16.140625" style="2" customWidth="1"/>
    <col min="2831" max="2831" width="9" style="2" customWidth="1"/>
    <col min="2832" max="2834" width="13.7109375" style="2" customWidth="1"/>
    <col min="2835" max="3071" width="11.42578125" style="2"/>
    <col min="3072" max="3072" width="9.85546875" style="2" customWidth="1"/>
    <col min="3073" max="3073" width="39" style="2" customWidth="1"/>
    <col min="3074" max="3074" width="11.140625" style="2" customWidth="1"/>
    <col min="3075" max="3075" width="14.140625" style="2" customWidth="1"/>
    <col min="3076" max="3078" width="11.140625" style="2" customWidth="1"/>
    <col min="3079" max="3079" width="10.7109375" style="2" customWidth="1"/>
    <col min="3080" max="3080" width="11.140625" style="2" customWidth="1"/>
    <col min="3081" max="3081" width="12.85546875" style="2" customWidth="1"/>
    <col min="3082" max="3085" width="11.140625" style="2" customWidth="1"/>
    <col min="3086" max="3086" width="16.140625" style="2" customWidth="1"/>
    <col min="3087" max="3087" width="9" style="2" customWidth="1"/>
    <col min="3088" max="3090" width="13.7109375" style="2" customWidth="1"/>
    <col min="3091" max="3327" width="11.42578125" style="2"/>
    <col min="3328" max="3328" width="9.85546875" style="2" customWidth="1"/>
    <col min="3329" max="3329" width="39" style="2" customWidth="1"/>
    <col min="3330" max="3330" width="11.140625" style="2" customWidth="1"/>
    <col min="3331" max="3331" width="14.140625" style="2" customWidth="1"/>
    <col min="3332" max="3334" width="11.140625" style="2" customWidth="1"/>
    <col min="3335" max="3335" width="10.7109375" style="2" customWidth="1"/>
    <col min="3336" max="3336" width="11.140625" style="2" customWidth="1"/>
    <col min="3337" max="3337" width="12.85546875" style="2" customWidth="1"/>
    <col min="3338" max="3341" width="11.140625" style="2" customWidth="1"/>
    <col min="3342" max="3342" width="16.140625" style="2" customWidth="1"/>
    <col min="3343" max="3343" width="9" style="2" customWidth="1"/>
    <col min="3344" max="3346" width="13.7109375" style="2" customWidth="1"/>
    <col min="3347" max="3583" width="11.42578125" style="2"/>
    <col min="3584" max="3584" width="9.85546875" style="2" customWidth="1"/>
    <col min="3585" max="3585" width="39" style="2" customWidth="1"/>
    <col min="3586" max="3586" width="11.140625" style="2" customWidth="1"/>
    <col min="3587" max="3587" width="14.140625" style="2" customWidth="1"/>
    <col min="3588" max="3590" width="11.140625" style="2" customWidth="1"/>
    <col min="3591" max="3591" width="10.7109375" style="2" customWidth="1"/>
    <col min="3592" max="3592" width="11.140625" style="2" customWidth="1"/>
    <col min="3593" max="3593" width="12.85546875" style="2" customWidth="1"/>
    <col min="3594" max="3597" width="11.140625" style="2" customWidth="1"/>
    <col min="3598" max="3598" width="16.140625" style="2" customWidth="1"/>
    <col min="3599" max="3599" width="9" style="2" customWidth="1"/>
    <col min="3600" max="3602" width="13.7109375" style="2" customWidth="1"/>
    <col min="3603" max="3839" width="11.42578125" style="2"/>
    <col min="3840" max="3840" width="9.85546875" style="2" customWidth="1"/>
    <col min="3841" max="3841" width="39" style="2" customWidth="1"/>
    <col min="3842" max="3842" width="11.140625" style="2" customWidth="1"/>
    <col min="3843" max="3843" width="14.140625" style="2" customWidth="1"/>
    <col min="3844" max="3846" width="11.140625" style="2" customWidth="1"/>
    <col min="3847" max="3847" width="10.7109375" style="2" customWidth="1"/>
    <col min="3848" max="3848" width="11.140625" style="2" customWidth="1"/>
    <col min="3849" max="3849" width="12.85546875" style="2" customWidth="1"/>
    <col min="3850" max="3853" width="11.140625" style="2" customWidth="1"/>
    <col min="3854" max="3854" width="16.140625" style="2" customWidth="1"/>
    <col min="3855" max="3855" width="9" style="2" customWidth="1"/>
    <col min="3856" max="3858" width="13.7109375" style="2" customWidth="1"/>
    <col min="3859" max="4095" width="11.42578125" style="2"/>
    <col min="4096" max="4096" width="9.85546875" style="2" customWidth="1"/>
    <col min="4097" max="4097" width="39" style="2" customWidth="1"/>
    <col min="4098" max="4098" width="11.140625" style="2" customWidth="1"/>
    <col min="4099" max="4099" width="14.140625" style="2" customWidth="1"/>
    <col min="4100" max="4102" width="11.140625" style="2" customWidth="1"/>
    <col min="4103" max="4103" width="10.7109375" style="2" customWidth="1"/>
    <col min="4104" max="4104" width="11.140625" style="2" customWidth="1"/>
    <col min="4105" max="4105" width="12.85546875" style="2" customWidth="1"/>
    <col min="4106" max="4109" width="11.140625" style="2" customWidth="1"/>
    <col min="4110" max="4110" width="16.140625" style="2" customWidth="1"/>
    <col min="4111" max="4111" width="9" style="2" customWidth="1"/>
    <col min="4112" max="4114" width="13.7109375" style="2" customWidth="1"/>
    <col min="4115" max="4351" width="11.42578125" style="2"/>
    <col min="4352" max="4352" width="9.85546875" style="2" customWidth="1"/>
    <col min="4353" max="4353" width="39" style="2" customWidth="1"/>
    <col min="4354" max="4354" width="11.140625" style="2" customWidth="1"/>
    <col min="4355" max="4355" width="14.140625" style="2" customWidth="1"/>
    <col min="4356" max="4358" width="11.140625" style="2" customWidth="1"/>
    <col min="4359" max="4359" width="10.7109375" style="2" customWidth="1"/>
    <col min="4360" max="4360" width="11.140625" style="2" customWidth="1"/>
    <col min="4361" max="4361" width="12.85546875" style="2" customWidth="1"/>
    <col min="4362" max="4365" width="11.140625" style="2" customWidth="1"/>
    <col min="4366" max="4366" width="16.140625" style="2" customWidth="1"/>
    <col min="4367" max="4367" width="9" style="2" customWidth="1"/>
    <col min="4368" max="4370" width="13.7109375" style="2" customWidth="1"/>
    <col min="4371" max="4607" width="11.42578125" style="2"/>
    <col min="4608" max="4608" width="9.85546875" style="2" customWidth="1"/>
    <col min="4609" max="4609" width="39" style="2" customWidth="1"/>
    <col min="4610" max="4610" width="11.140625" style="2" customWidth="1"/>
    <col min="4611" max="4611" width="14.140625" style="2" customWidth="1"/>
    <col min="4612" max="4614" width="11.140625" style="2" customWidth="1"/>
    <col min="4615" max="4615" width="10.7109375" style="2" customWidth="1"/>
    <col min="4616" max="4616" width="11.140625" style="2" customWidth="1"/>
    <col min="4617" max="4617" width="12.85546875" style="2" customWidth="1"/>
    <col min="4618" max="4621" width="11.140625" style="2" customWidth="1"/>
    <col min="4622" max="4622" width="16.140625" style="2" customWidth="1"/>
    <col min="4623" max="4623" width="9" style="2" customWidth="1"/>
    <col min="4624" max="4626" width="13.7109375" style="2" customWidth="1"/>
    <col min="4627" max="4863" width="11.42578125" style="2"/>
    <col min="4864" max="4864" width="9.85546875" style="2" customWidth="1"/>
    <col min="4865" max="4865" width="39" style="2" customWidth="1"/>
    <col min="4866" max="4866" width="11.140625" style="2" customWidth="1"/>
    <col min="4867" max="4867" width="14.140625" style="2" customWidth="1"/>
    <col min="4868" max="4870" width="11.140625" style="2" customWidth="1"/>
    <col min="4871" max="4871" width="10.7109375" style="2" customWidth="1"/>
    <col min="4872" max="4872" width="11.140625" style="2" customWidth="1"/>
    <col min="4873" max="4873" width="12.85546875" style="2" customWidth="1"/>
    <col min="4874" max="4877" width="11.140625" style="2" customWidth="1"/>
    <col min="4878" max="4878" width="16.140625" style="2" customWidth="1"/>
    <col min="4879" max="4879" width="9" style="2" customWidth="1"/>
    <col min="4880" max="4882" width="13.7109375" style="2" customWidth="1"/>
    <col min="4883" max="5119" width="11.42578125" style="2"/>
    <col min="5120" max="5120" width="9.85546875" style="2" customWidth="1"/>
    <col min="5121" max="5121" width="39" style="2" customWidth="1"/>
    <col min="5122" max="5122" width="11.140625" style="2" customWidth="1"/>
    <col min="5123" max="5123" width="14.140625" style="2" customWidth="1"/>
    <col min="5124" max="5126" width="11.140625" style="2" customWidth="1"/>
    <col min="5127" max="5127" width="10.7109375" style="2" customWidth="1"/>
    <col min="5128" max="5128" width="11.140625" style="2" customWidth="1"/>
    <col min="5129" max="5129" width="12.85546875" style="2" customWidth="1"/>
    <col min="5130" max="5133" width="11.140625" style="2" customWidth="1"/>
    <col min="5134" max="5134" width="16.140625" style="2" customWidth="1"/>
    <col min="5135" max="5135" width="9" style="2" customWidth="1"/>
    <col min="5136" max="5138" width="13.7109375" style="2" customWidth="1"/>
    <col min="5139" max="5375" width="11.42578125" style="2"/>
    <col min="5376" max="5376" width="9.85546875" style="2" customWidth="1"/>
    <col min="5377" max="5377" width="39" style="2" customWidth="1"/>
    <col min="5378" max="5378" width="11.140625" style="2" customWidth="1"/>
    <col min="5379" max="5379" width="14.140625" style="2" customWidth="1"/>
    <col min="5380" max="5382" width="11.140625" style="2" customWidth="1"/>
    <col min="5383" max="5383" width="10.7109375" style="2" customWidth="1"/>
    <col min="5384" max="5384" width="11.140625" style="2" customWidth="1"/>
    <col min="5385" max="5385" width="12.85546875" style="2" customWidth="1"/>
    <col min="5386" max="5389" width="11.140625" style="2" customWidth="1"/>
    <col min="5390" max="5390" width="16.140625" style="2" customWidth="1"/>
    <col min="5391" max="5391" width="9" style="2" customWidth="1"/>
    <col min="5392" max="5394" width="13.7109375" style="2" customWidth="1"/>
    <col min="5395" max="5631" width="11.42578125" style="2"/>
    <col min="5632" max="5632" width="9.85546875" style="2" customWidth="1"/>
    <col min="5633" max="5633" width="39" style="2" customWidth="1"/>
    <col min="5634" max="5634" width="11.140625" style="2" customWidth="1"/>
    <col min="5635" max="5635" width="14.140625" style="2" customWidth="1"/>
    <col min="5636" max="5638" width="11.140625" style="2" customWidth="1"/>
    <col min="5639" max="5639" width="10.7109375" style="2" customWidth="1"/>
    <col min="5640" max="5640" width="11.140625" style="2" customWidth="1"/>
    <col min="5641" max="5641" width="12.85546875" style="2" customWidth="1"/>
    <col min="5642" max="5645" width="11.140625" style="2" customWidth="1"/>
    <col min="5646" max="5646" width="16.140625" style="2" customWidth="1"/>
    <col min="5647" max="5647" width="9" style="2" customWidth="1"/>
    <col min="5648" max="5650" width="13.7109375" style="2" customWidth="1"/>
    <col min="5651" max="5887" width="11.42578125" style="2"/>
    <col min="5888" max="5888" width="9.85546875" style="2" customWidth="1"/>
    <col min="5889" max="5889" width="39" style="2" customWidth="1"/>
    <col min="5890" max="5890" width="11.140625" style="2" customWidth="1"/>
    <col min="5891" max="5891" width="14.140625" style="2" customWidth="1"/>
    <col min="5892" max="5894" width="11.140625" style="2" customWidth="1"/>
    <col min="5895" max="5895" width="10.7109375" style="2" customWidth="1"/>
    <col min="5896" max="5896" width="11.140625" style="2" customWidth="1"/>
    <col min="5897" max="5897" width="12.85546875" style="2" customWidth="1"/>
    <col min="5898" max="5901" width="11.140625" style="2" customWidth="1"/>
    <col min="5902" max="5902" width="16.140625" style="2" customWidth="1"/>
    <col min="5903" max="5903" width="9" style="2" customWidth="1"/>
    <col min="5904" max="5906" width="13.7109375" style="2" customWidth="1"/>
    <col min="5907" max="6143" width="11.42578125" style="2"/>
    <col min="6144" max="6144" width="9.85546875" style="2" customWidth="1"/>
    <col min="6145" max="6145" width="39" style="2" customWidth="1"/>
    <col min="6146" max="6146" width="11.140625" style="2" customWidth="1"/>
    <col min="6147" max="6147" width="14.140625" style="2" customWidth="1"/>
    <col min="6148" max="6150" width="11.140625" style="2" customWidth="1"/>
    <col min="6151" max="6151" width="10.7109375" style="2" customWidth="1"/>
    <col min="6152" max="6152" width="11.140625" style="2" customWidth="1"/>
    <col min="6153" max="6153" width="12.85546875" style="2" customWidth="1"/>
    <col min="6154" max="6157" width="11.140625" style="2" customWidth="1"/>
    <col min="6158" max="6158" width="16.140625" style="2" customWidth="1"/>
    <col min="6159" max="6159" width="9" style="2" customWidth="1"/>
    <col min="6160" max="6162" width="13.7109375" style="2" customWidth="1"/>
    <col min="6163" max="6399" width="11.42578125" style="2"/>
    <col min="6400" max="6400" width="9.85546875" style="2" customWidth="1"/>
    <col min="6401" max="6401" width="39" style="2" customWidth="1"/>
    <col min="6402" max="6402" width="11.140625" style="2" customWidth="1"/>
    <col min="6403" max="6403" width="14.140625" style="2" customWidth="1"/>
    <col min="6404" max="6406" width="11.140625" style="2" customWidth="1"/>
    <col min="6407" max="6407" width="10.7109375" style="2" customWidth="1"/>
    <col min="6408" max="6408" width="11.140625" style="2" customWidth="1"/>
    <col min="6409" max="6409" width="12.85546875" style="2" customWidth="1"/>
    <col min="6410" max="6413" width="11.140625" style="2" customWidth="1"/>
    <col min="6414" max="6414" width="16.140625" style="2" customWidth="1"/>
    <col min="6415" max="6415" width="9" style="2" customWidth="1"/>
    <col min="6416" max="6418" width="13.7109375" style="2" customWidth="1"/>
    <col min="6419" max="6655" width="11.42578125" style="2"/>
    <col min="6656" max="6656" width="9.85546875" style="2" customWidth="1"/>
    <col min="6657" max="6657" width="39" style="2" customWidth="1"/>
    <col min="6658" max="6658" width="11.140625" style="2" customWidth="1"/>
    <col min="6659" max="6659" width="14.140625" style="2" customWidth="1"/>
    <col min="6660" max="6662" width="11.140625" style="2" customWidth="1"/>
    <col min="6663" max="6663" width="10.7109375" style="2" customWidth="1"/>
    <col min="6664" max="6664" width="11.140625" style="2" customWidth="1"/>
    <col min="6665" max="6665" width="12.85546875" style="2" customWidth="1"/>
    <col min="6666" max="6669" width="11.140625" style="2" customWidth="1"/>
    <col min="6670" max="6670" width="16.140625" style="2" customWidth="1"/>
    <col min="6671" max="6671" width="9" style="2" customWidth="1"/>
    <col min="6672" max="6674" width="13.7109375" style="2" customWidth="1"/>
    <col min="6675" max="6911" width="11.42578125" style="2"/>
    <col min="6912" max="6912" width="9.85546875" style="2" customWidth="1"/>
    <col min="6913" max="6913" width="39" style="2" customWidth="1"/>
    <col min="6914" max="6914" width="11.140625" style="2" customWidth="1"/>
    <col min="6915" max="6915" width="14.140625" style="2" customWidth="1"/>
    <col min="6916" max="6918" width="11.140625" style="2" customWidth="1"/>
    <col min="6919" max="6919" width="10.7109375" style="2" customWidth="1"/>
    <col min="6920" max="6920" width="11.140625" style="2" customWidth="1"/>
    <col min="6921" max="6921" width="12.85546875" style="2" customWidth="1"/>
    <col min="6922" max="6925" width="11.140625" style="2" customWidth="1"/>
    <col min="6926" max="6926" width="16.140625" style="2" customWidth="1"/>
    <col min="6927" max="6927" width="9" style="2" customWidth="1"/>
    <col min="6928" max="6930" width="13.7109375" style="2" customWidth="1"/>
    <col min="6931" max="7167" width="11.42578125" style="2"/>
    <col min="7168" max="7168" width="9.85546875" style="2" customWidth="1"/>
    <col min="7169" max="7169" width="39" style="2" customWidth="1"/>
    <col min="7170" max="7170" width="11.140625" style="2" customWidth="1"/>
    <col min="7171" max="7171" width="14.140625" style="2" customWidth="1"/>
    <col min="7172" max="7174" width="11.140625" style="2" customWidth="1"/>
    <col min="7175" max="7175" width="10.7109375" style="2" customWidth="1"/>
    <col min="7176" max="7176" width="11.140625" style="2" customWidth="1"/>
    <col min="7177" max="7177" width="12.85546875" style="2" customWidth="1"/>
    <col min="7178" max="7181" width="11.140625" style="2" customWidth="1"/>
    <col min="7182" max="7182" width="16.140625" style="2" customWidth="1"/>
    <col min="7183" max="7183" width="9" style="2" customWidth="1"/>
    <col min="7184" max="7186" width="13.7109375" style="2" customWidth="1"/>
    <col min="7187" max="7423" width="11.42578125" style="2"/>
    <col min="7424" max="7424" width="9.85546875" style="2" customWidth="1"/>
    <col min="7425" max="7425" width="39" style="2" customWidth="1"/>
    <col min="7426" max="7426" width="11.140625" style="2" customWidth="1"/>
    <col min="7427" max="7427" width="14.140625" style="2" customWidth="1"/>
    <col min="7428" max="7430" width="11.140625" style="2" customWidth="1"/>
    <col min="7431" max="7431" width="10.7109375" style="2" customWidth="1"/>
    <col min="7432" max="7432" width="11.140625" style="2" customWidth="1"/>
    <col min="7433" max="7433" width="12.85546875" style="2" customWidth="1"/>
    <col min="7434" max="7437" width="11.140625" style="2" customWidth="1"/>
    <col min="7438" max="7438" width="16.140625" style="2" customWidth="1"/>
    <col min="7439" max="7439" width="9" style="2" customWidth="1"/>
    <col min="7440" max="7442" width="13.7109375" style="2" customWidth="1"/>
    <col min="7443" max="7679" width="11.42578125" style="2"/>
    <col min="7680" max="7680" width="9.85546875" style="2" customWidth="1"/>
    <col min="7681" max="7681" width="39" style="2" customWidth="1"/>
    <col min="7682" max="7682" width="11.140625" style="2" customWidth="1"/>
    <col min="7683" max="7683" width="14.140625" style="2" customWidth="1"/>
    <col min="7684" max="7686" width="11.140625" style="2" customWidth="1"/>
    <col min="7687" max="7687" width="10.7109375" style="2" customWidth="1"/>
    <col min="7688" max="7688" width="11.140625" style="2" customWidth="1"/>
    <col min="7689" max="7689" width="12.85546875" style="2" customWidth="1"/>
    <col min="7690" max="7693" width="11.140625" style="2" customWidth="1"/>
    <col min="7694" max="7694" width="16.140625" style="2" customWidth="1"/>
    <col min="7695" max="7695" width="9" style="2" customWidth="1"/>
    <col min="7696" max="7698" width="13.7109375" style="2" customWidth="1"/>
    <col min="7699" max="7935" width="11.42578125" style="2"/>
    <col min="7936" max="7936" width="9.85546875" style="2" customWidth="1"/>
    <col min="7937" max="7937" width="39" style="2" customWidth="1"/>
    <col min="7938" max="7938" width="11.140625" style="2" customWidth="1"/>
    <col min="7939" max="7939" width="14.140625" style="2" customWidth="1"/>
    <col min="7940" max="7942" width="11.140625" style="2" customWidth="1"/>
    <col min="7943" max="7943" width="10.7109375" style="2" customWidth="1"/>
    <col min="7944" max="7944" width="11.140625" style="2" customWidth="1"/>
    <col min="7945" max="7945" width="12.85546875" style="2" customWidth="1"/>
    <col min="7946" max="7949" width="11.140625" style="2" customWidth="1"/>
    <col min="7950" max="7950" width="16.140625" style="2" customWidth="1"/>
    <col min="7951" max="7951" width="9" style="2" customWidth="1"/>
    <col min="7952" max="7954" width="13.7109375" style="2" customWidth="1"/>
    <col min="7955" max="8191" width="11.42578125" style="2"/>
    <col min="8192" max="8192" width="9.85546875" style="2" customWidth="1"/>
    <col min="8193" max="8193" width="39" style="2" customWidth="1"/>
    <col min="8194" max="8194" width="11.140625" style="2" customWidth="1"/>
    <col min="8195" max="8195" width="14.140625" style="2" customWidth="1"/>
    <col min="8196" max="8198" width="11.140625" style="2" customWidth="1"/>
    <col min="8199" max="8199" width="10.7109375" style="2" customWidth="1"/>
    <col min="8200" max="8200" width="11.140625" style="2" customWidth="1"/>
    <col min="8201" max="8201" width="12.85546875" style="2" customWidth="1"/>
    <col min="8202" max="8205" width="11.140625" style="2" customWidth="1"/>
    <col min="8206" max="8206" width="16.140625" style="2" customWidth="1"/>
    <col min="8207" max="8207" width="9" style="2" customWidth="1"/>
    <col min="8208" max="8210" width="13.7109375" style="2" customWidth="1"/>
    <col min="8211" max="8447" width="11.42578125" style="2"/>
    <col min="8448" max="8448" width="9.85546875" style="2" customWidth="1"/>
    <col min="8449" max="8449" width="39" style="2" customWidth="1"/>
    <col min="8450" max="8450" width="11.140625" style="2" customWidth="1"/>
    <col min="8451" max="8451" width="14.140625" style="2" customWidth="1"/>
    <col min="8452" max="8454" width="11.140625" style="2" customWidth="1"/>
    <col min="8455" max="8455" width="10.7109375" style="2" customWidth="1"/>
    <col min="8456" max="8456" width="11.140625" style="2" customWidth="1"/>
    <col min="8457" max="8457" width="12.85546875" style="2" customWidth="1"/>
    <col min="8458" max="8461" width="11.140625" style="2" customWidth="1"/>
    <col min="8462" max="8462" width="16.140625" style="2" customWidth="1"/>
    <col min="8463" max="8463" width="9" style="2" customWidth="1"/>
    <col min="8464" max="8466" width="13.7109375" style="2" customWidth="1"/>
    <col min="8467" max="8703" width="11.42578125" style="2"/>
    <col min="8704" max="8704" width="9.85546875" style="2" customWidth="1"/>
    <col min="8705" max="8705" width="39" style="2" customWidth="1"/>
    <col min="8706" max="8706" width="11.140625" style="2" customWidth="1"/>
    <col min="8707" max="8707" width="14.140625" style="2" customWidth="1"/>
    <col min="8708" max="8710" width="11.140625" style="2" customWidth="1"/>
    <col min="8711" max="8711" width="10.7109375" style="2" customWidth="1"/>
    <col min="8712" max="8712" width="11.140625" style="2" customWidth="1"/>
    <col min="8713" max="8713" width="12.85546875" style="2" customWidth="1"/>
    <col min="8714" max="8717" width="11.140625" style="2" customWidth="1"/>
    <col min="8718" max="8718" width="16.140625" style="2" customWidth="1"/>
    <col min="8719" max="8719" width="9" style="2" customWidth="1"/>
    <col min="8720" max="8722" width="13.7109375" style="2" customWidth="1"/>
    <col min="8723" max="8959" width="11.42578125" style="2"/>
    <col min="8960" max="8960" width="9.85546875" style="2" customWidth="1"/>
    <col min="8961" max="8961" width="39" style="2" customWidth="1"/>
    <col min="8962" max="8962" width="11.140625" style="2" customWidth="1"/>
    <col min="8963" max="8963" width="14.140625" style="2" customWidth="1"/>
    <col min="8964" max="8966" width="11.140625" style="2" customWidth="1"/>
    <col min="8967" max="8967" width="10.7109375" style="2" customWidth="1"/>
    <col min="8968" max="8968" width="11.140625" style="2" customWidth="1"/>
    <col min="8969" max="8969" width="12.85546875" style="2" customWidth="1"/>
    <col min="8970" max="8973" width="11.140625" style="2" customWidth="1"/>
    <col min="8974" max="8974" width="16.140625" style="2" customWidth="1"/>
    <col min="8975" max="8975" width="9" style="2" customWidth="1"/>
    <col min="8976" max="8978" width="13.7109375" style="2" customWidth="1"/>
    <col min="8979" max="9215" width="11.42578125" style="2"/>
    <col min="9216" max="9216" width="9.85546875" style="2" customWidth="1"/>
    <col min="9217" max="9217" width="39" style="2" customWidth="1"/>
    <col min="9218" max="9218" width="11.140625" style="2" customWidth="1"/>
    <col min="9219" max="9219" width="14.140625" style="2" customWidth="1"/>
    <col min="9220" max="9222" width="11.140625" style="2" customWidth="1"/>
    <col min="9223" max="9223" width="10.7109375" style="2" customWidth="1"/>
    <col min="9224" max="9224" width="11.140625" style="2" customWidth="1"/>
    <col min="9225" max="9225" width="12.85546875" style="2" customWidth="1"/>
    <col min="9226" max="9229" width="11.140625" style="2" customWidth="1"/>
    <col min="9230" max="9230" width="16.140625" style="2" customWidth="1"/>
    <col min="9231" max="9231" width="9" style="2" customWidth="1"/>
    <col min="9232" max="9234" width="13.7109375" style="2" customWidth="1"/>
    <col min="9235" max="9471" width="11.42578125" style="2"/>
    <col min="9472" max="9472" width="9.85546875" style="2" customWidth="1"/>
    <col min="9473" max="9473" width="39" style="2" customWidth="1"/>
    <col min="9474" max="9474" width="11.140625" style="2" customWidth="1"/>
    <col min="9475" max="9475" width="14.140625" style="2" customWidth="1"/>
    <col min="9476" max="9478" width="11.140625" style="2" customWidth="1"/>
    <col min="9479" max="9479" width="10.7109375" style="2" customWidth="1"/>
    <col min="9480" max="9480" width="11.140625" style="2" customWidth="1"/>
    <col min="9481" max="9481" width="12.85546875" style="2" customWidth="1"/>
    <col min="9482" max="9485" width="11.140625" style="2" customWidth="1"/>
    <col min="9486" max="9486" width="16.140625" style="2" customWidth="1"/>
    <col min="9487" max="9487" width="9" style="2" customWidth="1"/>
    <col min="9488" max="9490" width="13.7109375" style="2" customWidth="1"/>
    <col min="9491" max="9727" width="11.42578125" style="2"/>
    <col min="9728" max="9728" width="9.85546875" style="2" customWidth="1"/>
    <col min="9729" max="9729" width="39" style="2" customWidth="1"/>
    <col min="9730" max="9730" width="11.140625" style="2" customWidth="1"/>
    <col min="9731" max="9731" width="14.140625" style="2" customWidth="1"/>
    <col min="9732" max="9734" width="11.140625" style="2" customWidth="1"/>
    <col min="9735" max="9735" width="10.7109375" style="2" customWidth="1"/>
    <col min="9736" max="9736" width="11.140625" style="2" customWidth="1"/>
    <col min="9737" max="9737" width="12.85546875" style="2" customWidth="1"/>
    <col min="9738" max="9741" width="11.140625" style="2" customWidth="1"/>
    <col min="9742" max="9742" width="16.140625" style="2" customWidth="1"/>
    <col min="9743" max="9743" width="9" style="2" customWidth="1"/>
    <col min="9744" max="9746" width="13.7109375" style="2" customWidth="1"/>
    <col min="9747" max="9983" width="11.42578125" style="2"/>
    <col min="9984" max="9984" width="9.85546875" style="2" customWidth="1"/>
    <col min="9985" max="9985" width="39" style="2" customWidth="1"/>
    <col min="9986" max="9986" width="11.140625" style="2" customWidth="1"/>
    <col min="9987" max="9987" width="14.140625" style="2" customWidth="1"/>
    <col min="9988" max="9990" width="11.140625" style="2" customWidth="1"/>
    <col min="9991" max="9991" width="10.7109375" style="2" customWidth="1"/>
    <col min="9992" max="9992" width="11.140625" style="2" customWidth="1"/>
    <col min="9993" max="9993" width="12.85546875" style="2" customWidth="1"/>
    <col min="9994" max="9997" width="11.140625" style="2" customWidth="1"/>
    <col min="9998" max="9998" width="16.140625" style="2" customWidth="1"/>
    <col min="9999" max="9999" width="9" style="2" customWidth="1"/>
    <col min="10000" max="10002" width="13.7109375" style="2" customWidth="1"/>
    <col min="10003" max="10239" width="11.42578125" style="2"/>
    <col min="10240" max="10240" width="9.85546875" style="2" customWidth="1"/>
    <col min="10241" max="10241" width="39" style="2" customWidth="1"/>
    <col min="10242" max="10242" width="11.140625" style="2" customWidth="1"/>
    <col min="10243" max="10243" width="14.140625" style="2" customWidth="1"/>
    <col min="10244" max="10246" width="11.140625" style="2" customWidth="1"/>
    <col min="10247" max="10247" width="10.7109375" style="2" customWidth="1"/>
    <col min="10248" max="10248" width="11.140625" style="2" customWidth="1"/>
    <col min="10249" max="10249" width="12.85546875" style="2" customWidth="1"/>
    <col min="10250" max="10253" width="11.140625" style="2" customWidth="1"/>
    <col min="10254" max="10254" width="16.140625" style="2" customWidth="1"/>
    <col min="10255" max="10255" width="9" style="2" customWidth="1"/>
    <col min="10256" max="10258" width="13.7109375" style="2" customWidth="1"/>
    <col min="10259" max="10495" width="11.42578125" style="2"/>
    <col min="10496" max="10496" width="9.85546875" style="2" customWidth="1"/>
    <col min="10497" max="10497" width="39" style="2" customWidth="1"/>
    <col min="10498" max="10498" width="11.140625" style="2" customWidth="1"/>
    <col min="10499" max="10499" width="14.140625" style="2" customWidth="1"/>
    <col min="10500" max="10502" width="11.140625" style="2" customWidth="1"/>
    <col min="10503" max="10503" width="10.7109375" style="2" customWidth="1"/>
    <col min="10504" max="10504" width="11.140625" style="2" customWidth="1"/>
    <col min="10505" max="10505" width="12.85546875" style="2" customWidth="1"/>
    <col min="10506" max="10509" width="11.140625" style="2" customWidth="1"/>
    <col min="10510" max="10510" width="16.140625" style="2" customWidth="1"/>
    <col min="10511" max="10511" width="9" style="2" customWidth="1"/>
    <col min="10512" max="10514" width="13.7109375" style="2" customWidth="1"/>
    <col min="10515" max="10751" width="11.42578125" style="2"/>
    <col min="10752" max="10752" width="9.85546875" style="2" customWidth="1"/>
    <col min="10753" max="10753" width="39" style="2" customWidth="1"/>
    <col min="10754" max="10754" width="11.140625" style="2" customWidth="1"/>
    <col min="10755" max="10755" width="14.140625" style="2" customWidth="1"/>
    <col min="10756" max="10758" width="11.140625" style="2" customWidth="1"/>
    <col min="10759" max="10759" width="10.7109375" style="2" customWidth="1"/>
    <col min="10760" max="10760" width="11.140625" style="2" customWidth="1"/>
    <col min="10761" max="10761" width="12.85546875" style="2" customWidth="1"/>
    <col min="10762" max="10765" width="11.140625" style="2" customWidth="1"/>
    <col min="10766" max="10766" width="16.140625" style="2" customWidth="1"/>
    <col min="10767" max="10767" width="9" style="2" customWidth="1"/>
    <col min="10768" max="10770" width="13.7109375" style="2" customWidth="1"/>
    <col min="10771" max="11007" width="11.42578125" style="2"/>
    <col min="11008" max="11008" width="9.85546875" style="2" customWidth="1"/>
    <col min="11009" max="11009" width="39" style="2" customWidth="1"/>
    <col min="11010" max="11010" width="11.140625" style="2" customWidth="1"/>
    <col min="11011" max="11011" width="14.140625" style="2" customWidth="1"/>
    <col min="11012" max="11014" width="11.140625" style="2" customWidth="1"/>
    <col min="11015" max="11015" width="10.7109375" style="2" customWidth="1"/>
    <col min="11016" max="11016" width="11.140625" style="2" customWidth="1"/>
    <col min="11017" max="11017" width="12.85546875" style="2" customWidth="1"/>
    <col min="11018" max="11021" width="11.140625" style="2" customWidth="1"/>
    <col min="11022" max="11022" width="16.140625" style="2" customWidth="1"/>
    <col min="11023" max="11023" width="9" style="2" customWidth="1"/>
    <col min="11024" max="11026" width="13.7109375" style="2" customWidth="1"/>
    <col min="11027" max="11263" width="11.42578125" style="2"/>
    <col min="11264" max="11264" width="9.85546875" style="2" customWidth="1"/>
    <col min="11265" max="11265" width="39" style="2" customWidth="1"/>
    <col min="11266" max="11266" width="11.140625" style="2" customWidth="1"/>
    <col min="11267" max="11267" width="14.140625" style="2" customWidth="1"/>
    <col min="11268" max="11270" width="11.140625" style="2" customWidth="1"/>
    <col min="11271" max="11271" width="10.7109375" style="2" customWidth="1"/>
    <col min="11272" max="11272" width="11.140625" style="2" customWidth="1"/>
    <col min="11273" max="11273" width="12.85546875" style="2" customWidth="1"/>
    <col min="11274" max="11277" width="11.140625" style="2" customWidth="1"/>
    <col min="11278" max="11278" width="16.140625" style="2" customWidth="1"/>
    <col min="11279" max="11279" width="9" style="2" customWidth="1"/>
    <col min="11280" max="11282" width="13.7109375" style="2" customWidth="1"/>
    <col min="11283" max="11519" width="11.42578125" style="2"/>
    <col min="11520" max="11520" width="9.85546875" style="2" customWidth="1"/>
    <col min="11521" max="11521" width="39" style="2" customWidth="1"/>
    <col min="11522" max="11522" width="11.140625" style="2" customWidth="1"/>
    <col min="11523" max="11523" width="14.140625" style="2" customWidth="1"/>
    <col min="11524" max="11526" width="11.140625" style="2" customWidth="1"/>
    <col min="11527" max="11527" width="10.7109375" style="2" customWidth="1"/>
    <col min="11528" max="11528" width="11.140625" style="2" customWidth="1"/>
    <col min="11529" max="11529" width="12.85546875" style="2" customWidth="1"/>
    <col min="11530" max="11533" width="11.140625" style="2" customWidth="1"/>
    <col min="11534" max="11534" width="16.140625" style="2" customWidth="1"/>
    <col min="11535" max="11535" width="9" style="2" customWidth="1"/>
    <col min="11536" max="11538" width="13.7109375" style="2" customWidth="1"/>
    <col min="11539" max="11775" width="11.42578125" style="2"/>
    <col min="11776" max="11776" width="9.85546875" style="2" customWidth="1"/>
    <col min="11777" max="11777" width="39" style="2" customWidth="1"/>
    <col min="11778" max="11778" width="11.140625" style="2" customWidth="1"/>
    <col min="11779" max="11779" width="14.140625" style="2" customWidth="1"/>
    <col min="11780" max="11782" width="11.140625" style="2" customWidth="1"/>
    <col min="11783" max="11783" width="10.7109375" style="2" customWidth="1"/>
    <col min="11784" max="11784" width="11.140625" style="2" customWidth="1"/>
    <col min="11785" max="11785" width="12.85546875" style="2" customWidth="1"/>
    <col min="11786" max="11789" width="11.140625" style="2" customWidth="1"/>
    <col min="11790" max="11790" width="16.140625" style="2" customWidth="1"/>
    <col min="11791" max="11791" width="9" style="2" customWidth="1"/>
    <col min="11792" max="11794" width="13.7109375" style="2" customWidth="1"/>
    <col min="11795" max="12031" width="11.42578125" style="2"/>
    <col min="12032" max="12032" width="9.85546875" style="2" customWidth="1"/>
    <col min="12033" max="12033" width="39" style="2" customWidth="1"/>
    <col min="12034" max="12034" width="11.140625" style="2" customWidth="1"/>
    <col min="12035" max="12035" width="14.140625" style="2" customWidth="1"/>
    <col min="12036" max="12038" width="11.140625" style="2" customWidth="1"/>
    <col min="12039" max="12039" width="10.7109375" style="2" customWidth="1"/>
    <col min="12040" max="12040" width="11.140625" style="2" customWidth="1"/>
    <col min="12041" max="12041" width="12.85546875" style="2" customWidth="1"/>
    <col min="12042" max="12045" width="11.140625" style="2" customWidth="1"/>
    <col min="12046" max="12046" width="16.140625" style="2" customWidth="1"/>
    <col min="12047" max="12047" width="9" style="2" customWidth="1"/>
    <col min="12048" max="12050" width="13.7109375" style="2" customWidth="1"/>
    <col min="12051" max="12287" width="11.42578125" style="2"/>
    <col min="12288" max="12288" width="9.85546875" style="2" customWidth="1"/>
    <col min="12289" max="12289" width="39" style="2" customWidth="1"/>
    <col min="12290" max="12290" width="11.140625" style="2" customWidth="1"/>
    <col min="12291" max="12291" width="14.140625" style="2" customWidth="1"/>
    <col min="12292" max="12294" width="11.140625" style="2" customWidth="1"/>
    <col min="12295" max="12295" width="10.7109375" style="2" customWidth="1"/>
    <col min="12296" max="12296" width="11.140625" style="2" customWidth="1"/>
    <col min="12297" max="12297" width="12.85546875" style="2" customWidth="1"/>
    <col min="12298" max="12301" width="11.140625" style="2" customWidth="1"/>
    <col min="12302" max="12302" width="16.140625" style="2" customWidth="1"/>
    <col min="12303" max="12303" width="9" style="2" customWidth="1"/>
    <col min="12304" max="12306" width="13.7109375" style="2" customWidth="1"/>
    <col min="12307" max="12543" width="11.42578125" style="2"/>
    <col min="12544" max="12544" width="9.85546875" style="2" customWidth="1"/>
    <col min="12545" max="12545" width="39" style="2" customWidth="1"/>
    <col min="12546" max="12546" width="11.140625" style="2" customWidth="1"/>
    <col min="12547" max="12547" width="14.140625" style="2" customWidth="1"/>
    <col min="12548" max="12550" width="11.140625" style="2" customWidth="1"/>
    <col min="12551" max="12551" width="10.7109375" style="2" customWidth="1"/>
    <col min="12552" max="12552" width="11.140625" style="2" customWidth="1"/>
    <col min="12553" max="12553" width="12.85546875" style="2" customWidth="1"/>
    <col min="12554" max="12557" width="11.140625" style="2" customWidth="1"/>
    <col min="12558" max="12558" width="16.140625" style="2" customWidth="1"/>
    <col min="12559" max="12559" width="9" style="2" customWidth="1"/>
    <col min="12560" max="12562" width="13.7109375" style="2" customWidth="1"/>
    <col min="12563" max="12799" width="11.42578125" style="2"/>
    <col min="12800" max="12800" width="9.85546875" style="2" customWidth="1"/>
    <col min="12801" max="12801" width="39" style="2" customWidth="1"/>
    <col min="12802" max="12802" width="11.140625" style="2" customWidth="1"/>
    <col min="12803" max="12803" width="14.140625" style="2" customWidth="1"/>
    <col min="12804" max="12806" width="11.140625" style="2" customWidth="1"/>
    <col min="12807" max="12807" width="10.7109375" style="2" customWidth="1"/>
    <col min="12808" max="12808" width="11.140625" style="2" customWidth="1"/>
    <col min="12809" max="12809" width="12.85546875" style="2" customWidth="1"/>
    <col min="12810" max="12813" width="11.140625" style="2" customWidth="1"/>
    <col min="12814" max="12814" width="16.140625" style="2" customWidth="1"/>
    <col min="12815" max="12815" width="9" style="2" customWidth="1"/>
    <col min="12816" max="12818" width="13.7109375" style="2" customWidth="1"/>
    <col min="12819" max="13055" width="11.42578125" style="2"/>
    <col min="13056" max="13056" width="9.85546875" style="2" customWidth="1"/>
    <col min="13057" max="13057" width="39" style="2" customWidth="1"/>
    <col min="13058" max="13058" width="11.140625" style="2" customWidth="1"/>
    <col min="13059" max="13059" width="14.140625" style="2" customWidth="1"/>
    <col min="13060" max="13062" width="11.140625" style="2" customWidth="1"/>
    <col min="13063" max="13063" width="10.7109375" style="2" customWidth="1"/>
    <col min="13064" max="13064" width="11.140625" style="2" customWidth="1"/>
    <col min="13065" max="13065" width="12.85546875" style="2" customWidth="1"/>
    <col min="13066" max="13069" width="11.140625" style="2" customWidth="1"/>
    <col min="13070" max="13070" width="16.140625" style="2" customWidth="1"/>
    <col min="13071" max="13071" width="9" style="2" customWidth="1"/>
    <col min="13072" max="13074" width="13.7109375" style="2" customWidth="1"/>
    <col min="13075" max="13311" width="11.42578125" style="2"/>
    <col min="13312" max="13312" width="9.85546875" style="2" customWidth="1"/>
    <col min="13313" max="13313" width="39" style="2" customWidth="1"/>
    <col min="13314" max="13314" width="11.140625" style="2" customWidth="1"/>
    <col min="13315" max="13315" width="14.140625" style="2" customWidth="1"/>
    <col min="13316" max="13318" width="11.140625" style="2" customWidth="1"/>
    <col min="13319" max="13319" width="10.7109375" style="2" customWidth="1"/>
    <col min="13320" max="13320" width="11.140625" style="2" customWidth="1"/>
    <col min="13321" max="13321" width="12.85546875" style="2" customWidth="1"/>
    <col min="13322" max="13325" width="11.140625" style="2" customWidth="1"/>
    <col min="13326" max="13326" width="16.140625" style="2" customWidth="1"/>
    <col min="13327" max="13327" width="9" style="2" customWidth="1"/>
    <col min="13328" max="13330" width="13.7109375" style="2" customWidth="1"/>
    <col min="13331" max="13567" width="11.42578125" style="2"/>
    <col min="13568" max="13568" width="9.85546875" style="2" customWidth="1"/>
    <col min="13569" max="13569" width="39" style="2" customWidth="1"/>
    <col min="13570" max="13570" width="11.140625" style="2" customWidth="1"/>
    <col min="13571" max="13571" width="14.140625" style="2" customWidth="1"/>
    <col min="13572" max="13574" width="11.140625" style="2" customWidth="1"/>
    <col min="13575" max="13575" width="10.7109375" style="2" customWidth="1"/>
    <col min="13576" max="13576" width="11.140625" style="2" customWidth="1"/>
    <col min="13577" max="13577" width="12.85546875" style="2" customWidth="1"/>
    <col min="13578" max="13581" width="11.140625" style="2" customWidth="1"/>
    <col min="13582" max="13582" width="16.140625" style="2" customWidth="1"/>
    <col min="13583" max="13583" width="9" style="2" customWidth="1"/>
    <col min="13584" max="13586" width="13.7109375" style="2" customWidth="1"/>
    <col min="13587" max="13823" width="11.42578125" style="2"/>
    <col min="13824" max="13824" width="9.85546875" style="2" customWidth="1"/>
    <col min="13825" max="13825" width="39" style="2" customWidth="1"/>
    <col min="13826" max="13826" width="11.140625" style="2" customWidth="1"/>
    <col min="13827" max="13827" width="14.140625" style="2" customWidth="1"/>
    <col min="13828" max="13830" width="11.140625" style="2" customWidth="1"/>
    <col min="13831" max="13831" width="10.7109375" style="2" customWidth="1"/>
    <col min="13832" max="13832" width="11.140625" style="2" customWidth="1"/>
    <col min="13833" max="13833" width="12.85546875" style="2" customWidth="1"/>
    <col min="13834" max="13837" width="11.140625" style="2" customWidth="1"/>
    <col min="13838" max="13838" width="16.140625" style="2" customWidth="1"/>
    <col min="13839" max="13839" width="9" style="2" customWidth="1"/>
    <col min="13840" max="13842" width="13.7109375" style="2" customWidth="1"/>
    <col min="13843" max="14079" width="11.42578125" style="2"/>
    <col min="14080" max="14080" width="9.85546875" style="2" customWidth="1"/>
    <col min="14081" max="14081" width="39" style="2" customWidth="1"/>
    <col min="14082" max="14082" width="11.140625" style="2" customWidth="1"/>
    <col min="14083" max="14083" width="14.140625" style="2" customWidth="1"/>
    <col min="14084" max="14086" width="11.140625" style="2" customWidth="1"/>
    <col min="14087" max="14087" width="10.7109375" style="2" customWidth="1"/>
    <col min="14088" max="14088" width="11.140625" style="2" customWidth="1"/>
    <col min="14089" max="14089" width="12.85546875" style="2" customWidth="1"/>
    <col min="14090" max="14093" width="11.140625" style="2" customWidth="1"/>
    <col min="14094" max="14094" width="16.140625" style="2" customWidth="1"/>
    <col min="14095" max="14095" width="9" style="2" customWidth="1"/>
    <col min="14096" max="14098" width="13.7109375" style="2" customWidth="1"/>
    <col min="14099" max="14335" width="11.42578125" style="2"/>
    <col min="14336" max="14336" width="9.85546875" style="2" customWidth="1"/>
    <col min="14337" max="14337" width="39" style="2" customWidth="1"/>
    <col min="14338" max="14338" width="11.140625" style="2" customWidth="1"/>
    <col min="14339" max="14339" width="14.140625" style="2" customWidth="1"/>
    <col min="14340" max="14342" width="11.140625" style="2" customWidth="1"/>
    <col min="14343" max="14343" width="10.7109375" style="2" customWidth="1"/>
    <col min="14344" max="14344" width="11.140625" style="2" customWidth="1"/>
    <col min="14345" max="14345" width="12.85546875" style="2" customWidth="1"/>
    <col min="14346" max="14349" width="11.140625" style="2" customWidth="1"/>
    <col min="14350" max="14350" width="16.140625" style="2" customWidth="1"/>
    <col min="14351" max="14351" width="9" style="2" customWidth="1"/>
    <col min="14352" max="14354" width="13.7109375" style="2" customWidth="1"/>
    <col min="14355" max="14591" width="11.42578125" style="2"/>
    <col min="14592" max="14592" width="9.85546875" style="2" customWidth="1"/>
    <col min="14593" max="14593" width="39" style="2" customWidth="1"/>
    <col min="14594" max="14594" width="11.140625" style="2" customWidth="1"/>
    <col min="14595" max="14595" width="14.140625" style="2" customWidth="1"/>
    <col min="14596" max="14598" width="11.140625" style="2" customWidth="1"/>
    <col min="14599" max="14599" width="10.7109375" style="2" customWidth="1"/>
    <col min="14600" max="14600" width="11.140625" style="2" customWidth="1"/>
    <col min="14601" max="14601" width="12.85546875" style="2" customWidth="1"/>
    <col min="14602" max="14605" width="11.140625" style="2" customWidth="1"/>
    <col min="14606" max="14606" width="16.140625" style="2" customWidth="1"/>
    <col min="14607" max="14607" width="9" style="2" customWidth="1"/>
    <col min="14608" max="14610" width="13.7109375" style="2" customWidth="1"/>
    <col min="14611" max="14847" width="11.42578125" style="2"/>
    <col min="14848" max="14848" width="9.85546875" style="2" customWidth="1"/>
    <col min="14849" max="14849" width="39" style="2" customWidth="1"/>
    <col min="14850" max="14850" width="11.140625" style="2" customWidth="1"/>
    <col min="14851" max="14851" width="14.140625" style="2" customWidth="1"/>
    <col min="14852" max="14854" width="11.140625" style="2" customWidth="1"/>
    <col min="14855" max="14855" width="10.7109375" style="2" customWidth="1"/>
    <col min="14856" max="14856" width="11.140625" style="2" customWidth="1"/>
    <col min="14857" max="14857" width="12.85546875" style="2" customWidth="1"/>
    <col min="14858" max="14861" width="11.140625" style="2" customWidth="1"/>
    <col min="14862" max="14862" width="16.140625" style="2" customWidth="1"/>
    <col min="14863" max="14863" width="9" style="2" customWidth="1"/>
    <col min="14864" max="14866" width="13.7109375" style="2" customWidth="1"/>
    <col min="14867" max="15103" width="11.42578125" style="2"/>
    <col min="15104" max="15104" width="9.85546875" style="2" customWidth="1"/>
    <col min="15105" max="15105" width="39" style="2" customWidth="1"/>
    <col min="15106" max="15106" width="11.140625" style="2" customWidth="1"/>
    <col min="15107" max="15107" width="14.140625" style="2" customWidth="1"/>
    <col min="15108" max="15110" width="11.140625" style="2" customWidth="1"/>
    <col min="15111" max="15111" width="10.7109375" style="2" customWidth="1"/>
    <col min="15112" max="15112" width="11.140625" style="2" customWidth="1"/>
    <col min="15113" max="15113" width="12.85546875" style="2" customWidth="1"/>
    <col min="15114" max="15117" width="11.140625" style="2" customWidth="1"/>
    <col min="15118" max="15118" width="16.140625" style="2" customWidth="1"/>
    <col min="15119" max="15119" width="9" style="2" customWidth="1"/>
    <col min="15120" max="15122" width="13.7109375" style="2" customWidth="1"/>
    <col min="15123" max="15359" width="11.42578125" style="2"/>
    <col min="15360" max="15360" width="9.85546875" style="2" customWidth="1"/>
    <col min="15361" max="15361" width="39" style="2" customWidth="1"/>
    <col min="15362" max="15362" width="11.140625" style="2" customWidth="1"/>
    <col min="15363" max="15363" width="14.140625" style="2" customWidth="1"/>
    <col min="15364" max="15366" width="11.140625" style="2" customWidth="1"/>
    <col min="15367" max="15367" width="10.7109375" style="2" customWidth="1"/>
    <col min="15368" max="15368" width="11.140625" style="2" customWidth="1"/>
    <col min="15369" max="15369" width="12.85546875" style="2" customWidth="1"/>
    <col min="15370" max="15373" width="11.140625" style="2" customWidth="1"/>
    <col min="15374" max="15374" width="16.140625" style="2" customWidth="1"/>
    <col min="15375" max="15375" width="9" style="2" customWidth="1"/>
    <col min="15376" max="15378" width="13.7109375" style="2" customWidth="1"/>
    <col min="15379" max="15615" width="11.42578125" style="2"/>
    <col min="15616" max="15616" width="9.85546875" style="2" customWidth="1"/>
    <col min="15617" max="15617" width="39" style="2" customWidth="1"/>
    <col min="15618" max="15618" width="11.140625" style="2" customWidth="1"/>
    <col min="15619" max="15619" width="14.140625" style="2" customWidth="1"/>
    <col min="15620" max="15622" width="11.140625" style="2" customWidth="1"/>
    <col min="15623" max="15623" width="10.7109375" style="2" customWidth="1"/>
    <col min="15624" max="15624" width="11.140625" style="2" customWidth="1"/>
    <col min="15625" max="15625" width="12.85546875" style="2" customWidth="1"/>
    <col min="15626" max="15629" width="11.140625" style="2" customWidth="1"/>
    <col min="15630" max="15630" width="16.140625" style="2" customWidth="1"/>
    <col min="15631" max="15631" width="9" style="2" customWidth="1"/>
    <col min="15632" max="15634" width="13.7109375" style="2" customWidth="1"/>
    <col min="15635" max="15871" width="11.42578125" style="2"/>
    <col min="15872" max="15872" width="9.85546875" style="2" customWidth="1"/>
    <col min="15873" max="15873" width="39" style="2" customWidth="1"/>
    <col min="15874" max="15874" width="11.140625" style="2" customWidth="1"/>
    <col min="15875" max="15875" width="14.140625" style="2" customWidth="1"/>
    <col min="15876" max="15878" width="11.140625" style="2" customWidth="1"/>
    <col min="15879" max="15879" width="10.7109375" style="2" customWidth="1"/>
    <col min="15880" max="15880" width="11.140625" style="2" customWidth="1"/>
    <col min="15881" max="15881" width="12.85546875" style="2" customWidth="1"/>
    <col min="15882" max="15885" width="11.140625" style="2" customWidth="1"/>
    <col min="15886" max="15886" width="16.140625" style="2" customWidth="1"/>
    <col min="15887" max="15887" width="9" style="2" customWidth="1"/>
    <col min="15888" max="15890" width="13.7109375" style="2" customWidth="1"/>
    <col min="15891" max="16127" width="11.42578125" style="2"/>
    <col min="16128" max="16128" width="9.85546875" style="2" customWidth="1"/>
    <col min="16129" max="16129" width="39" style="2" customWidth="1"/>
    <col min="16130" max="16130" width="11.140625" style="2" customWidth="1"/>
    <col min="16131" max="16131" width="14.140625" style="2" customWidth="1"/>
    <col min="16132" max="16134" width="11.140625" style="2" customWidth="1"/>
    <col min="16135" max="16135" width="10.7109375" style="2" customWidth="1"/>
    <col min="16136" max="16136" width="11.140625" style="2" customWidth="1"/>
    <col min="16137" max="16137" width="12.85546875" style="2" customWidth="1"/>
    <col min="16138" max="16141" width="11.140625" style="2" customWidth="1"/>
    <col min="16142" max="16142" width="16.140625" style="2" customWidth="1"/>
    <col min="16143" max="16143" width="9" style="2" customWidth="1"/>
    <col min="16144" max="16146" width="13.7109375" style="2" customWidth="1"/>
    <col min="16147" max="16384" width="11.42578125" style="2"/>
  </cols>
  <sheetData>
    <row r="1" spans="1:21" ht="12.75" customHeight="1">
      <c r="A1" s="275" t="s">
        <v>0</v>
      </c>
      <c r="B1" s="275"/>
      <c r="D1"/>
      <c r="G1"/>
      <c r="H1"/>
      <c r="I1"/>
      <c r="J1"/>
      <c r="K1"/>
      <c r="L1"/>
      <c r="M1"/>
      <c r="N1"/>
      <c r="O1"/>
      <c r="P1"/>
    </row>
    <row r="2" spans="1:21" ht="15">
      <c r="A2" s="275" t="s">
        <v>1</v>
      </c>
      <c r="B2" s="275"/>
      <c r="D2" s="160"/>
      <c r="E2" s="161"/>
      <c r="F2" s="156"/>
      <c r="G2"/>
      <c r="H2"/>
      <c r="I2"/>
      <c r="J2"/>
      <c r="K2"/>
      <c r="L2"/>
      <c r="M2"/>
      <c r="N2"/>
      <c r="O2"/>
      <c r="P2"/>
    </row>
    <row r="3" spans="1:21" s="4" customFormat="1" ht="17.45" customHeight="1">
      <c r="A3" s="276"/>
      <c r="B3" s="276"/>
      <c r="C3" s="3"/>
      <c r="D3" s="151"/>
      <c r="E3" s="1"/>
      <c r="F3" s="1"/>
      <c r="G3" s="257"/>
      <c r="H3" s="257"/>
      <c r="I3" s="257"/>
      <c r="J3" s="257"/>
      <c r="K3" s="257"/>
      <c r="L3" s="257"/>
      <c r="M3" s="257"/>
      <c r="N3" s="257"/>
      <c r="O3" s="257"/>
      <c r="P3" s="257"/>
    </row>
    <row r="4" spans="1:21" ht="15.75">
      <c r="A4" s="277" t="s">
        <v>2</v>
      </c>
      <c r="B4" s="277"/>
      <c r="C4" s="277"/>
      <c r="D4" s="277"/>
      <c r="E4" s="277"/>
      <c r="F4" s="277"/>
      <c r="G4" s="277"/>
      <c r="H4" s="277"/>
      <c r="I4" s="277"/>
      <c r="J4" s="277"/>
      <c r="K4" s="277"/>
      <c r="L4" s="277"/>
      <c r="M4" s="277"/>
      <c r="N4" s="277"/>
      <c r="O4" s="277"/>
      <c r="P4"/>
    </row>
    <row r="5" spans="1:21" ht="23.25" customHeight="1">
      <c r="A5" s="277" t="s">
        <v>3</v>
      </c>
      <c r="B5" s="277"/>
      <c r="C5" s="277"/>
      <c r="D5" s="277"/>
      <c r="E5" s="277"/>
      <c r="F5" s="277"/>
      <c r="G5" s="277"/>
      <c r="H5" s="277"/>
      <c r="I5" s="277"/>
      <c r="J5" s="277"/>
      <c r="K5" s="277"/>
      <c r="L5" s="277"/>
      <c r="M5" s="277"/>
      <c r="N5" s="277"/>
      <c r="O5" s="277"/>
      <c r="P5"/>
    </row>
    <row r="6" spans="1:21" s="4" customFormat="1" ht="15.75">
      <c r="A6" s="5"/>
      <c r="B6" s="6"/>
      <c r="C6"/>
      <c r="D6" s="174"/>
      <c r="E6"/>
      <c r="F6" s="175"/>
      <c r="G6" s="157"/>
      <c r="H6" s="157"/>
      <c r="I6" s="157"/>
      <c r="J6" s="157"/>
      <c r="K6" s="176">
        <f>K10-K20</f>
        <v>-394411.48000001907</v>
      </c>
      <c r="L6" s="176">
        <f t="shared" ref="L6:N6" si="0">L10-L20</f>
        <v>1324220</v>
      </c>
      <c r="M6" s="176">
        <f t="shared" si="0"/>
        <v>-394411.49000000954</v>
      </c>
      <c r="N6" s="176">
        <f t="shared" si="0"/>
        <v>1324220</v>
      </c>
      <c r="O6" s="159"/>
      <c r="P6" s="257"/>
    </row>
    <row r="7" spans="1:21" s="8" customFormat="1" ht="50.45" customHeight="1">
      <c r="A7" s="278" t="s">
        <v>4</v>
      </c>
      <c r="B7" s="280"/>
      <c r="C7" s="268" t="s">
        <v>5</v>
      </c>
      <c r="D7" s="269"/>
      <c r="E7" s="268" t="s">
        <v>6</v>
      </c>
      <c r="F7" s="269"/>
      <c r="G7" s="268" t="s">
        <v>7</v>
      </c>
      <c r="H7" s="269"/>
      <c r="I7" s="268" t="s">
        <v>8</v>
      </c>
      <c r="J7" s="269"/>
      <c r="K7" s="270" t="s">
        <v>9</v>
      </c>
      <c r="L7" s="271"/>
      <c r="M7" s="272" t="s">
        <v>141</v>
      </c>
      <c r="N7" s="271"/>
      <c r="O7" s="7" t="s">
        <v>10</v>
      </c>
      <c r="P7" s="273" t="s">
        <v>11</v>
      </c>
    </row>
    <row r="8" spans="1:21" s="12" customFormat="1" ht="14.45" customHeight="1">
      <c r="A8" s="279"/>
      <c r="B8" s="281"/>
      <c r="C8" s="9" t="s">
        <v>12</v>
      </c>
      <c r="D8" s="10" t="s">
        <v>13</v>
      </c>
      <c r="E8" s="9" t="s">
        <v>12</v>
      </c>
      <c r="F8" s="9" t="s">
        <v>13</v>
      </c>
      <c r="G8" s="10" t="s">
        <v>12</v>
      </c>
      <c r="H8" s="9" t="s">
        <v>13</v>
      </c>
      <c r="I8" s="9" t="s">
        <v>12</v>
      </c>
      <c r="J8" s="9" t="s">
        <v>13</v>
      </c>
      <c r="K8" s="9" t="s">
        <v>12</v>
      </c>
      <c r="L8" s="11" t="s">
        <v>13</v>
      </c>
      <c r="M8" s="9" t="s">
        <v>12</v>
      </c>
      <c r="N8" s="11" t="s">
        <v>13</v>
      </c>
      <c r="O8" s="11" t="s">
        <v>14</v>
      </c>
      <c r="P8" s="274"/>
      <c r="R8" s="2"/>
    </row>
    <row r="9" spans="1:21" s="12" customFormat="1">
      <c r="A9" s="13"/>
      <c r="B9" s="14" t="s">
        <v>15</v>
      </c>
      <c r="C9" s="15"/>
      <c r="D9" s="16"/>
      <c r="E9" s="15"/>
      <c r="F9" s="15"/>
      <c r="G9" s="16"/>
      <c r="H9" s="15"/>
      <c r="I9" s="15"/>
      <c r="J9" s="15"/>
      <c r="K9" s="15"/>
      <c r="L9" s="15"/>
      <c r="M9" s="15"/>
      <c r="N9" s="15"/>
      <c r="O9" s="15"/>
      <c r="P9" s="258"/>
      <c r="R9" s="2"/>
    </row>
    <row r="10" spans="1:21" s="20" customFormat="1" ht="15">
      <c r="A10" s="17"/>
      <c r="B10" s="18" t="s">
        <v>16</v>
      </c>
      <c r="C10" s="48">
        <v>13548888.130000001</v>
      </c>
      <c r="D10" s="48">
        <v>13388912.75</v>
      </c>
      <c r="E10" s="19">
        <v>14476480.629999999</v>
      </c>
      <c r="F10" s="19">
        <v>14697468.27</v>
      </c>
      <c r="G10" s="19">
        <f>G11+G16+G14</f>
        <v>17933751.59</v>
      </c>
      <c r="H10" s="19">
        <f>H11+H16+H14</f>
        <v>17837093.350000001</v>
      </c>
      <c r="I10" s="19">
        <f>I11+I16+I14+I15</f>
        <v>25038989.970000003</v>
      </c>
      <c r="J10" s="19">
        <f>J11+J16+J14</f>
        <v>24886314.759999998</v>
      </c>
      <c r="K10" s="19">
        <f>K11+K16+K15+K14</f>
        <v>70998110.319999993</v>
      </c>
      <c r="L10" s="19">
        <f>L11+L16+L14+L15</f>
        <v>70809789.129999995</v>
      </c>
      <c r="M10" s="19">
        <f>M11+M16+M14+M15</f>
        <v>70998110.319999993</v>
      </c>
      <c r="N10" s="19">
        <f>N11+N16+N14+N15</f>
        <v>70809789.129999995</v>
      </c>
      <c r="O10" s="19">
        <f>N10-M10</f>
        <v>-188321.18999999762</v>
      </c>
      <c r="P10" s="259">
        <f>(N10-M10)/M10*100</f>
        <v>-0.26524817231219744</v>
      </c>
      <c r="Q10" s="158"/>
      <c r="R10" s="49"/>
      <c r="U10" s="158"/>
    </row>
    <row r="11" spans="1:21" ht="13.5" customHeight="1">
      <c r="A11" s="21">
        <v>21710</v>
      </c>
      <c r="B11" s="22" t="s">
        <v>17</v>
      </c>
      <c r="C11" s="199">
        <v>12722681</v>
      </c>
      <c r="D11" s="199">
        <v>12775162.26</v>
      </c>
      <c r="E11" s="23">
        <v>14169216.59</v>
      </c>
      <c r="F11" s="23">
        <v>14186735</v>
      </c>
      <c r="G11" s="23">
        <f t="shared" ref="G11:M11" si="1">SUM(G12:G13)</f>
        <v>16969283</v>
      </c>
      <c r="H11" s="23">
        <f t="shared" si="1"/>
        <v>16899283</v>
      </c>
      <c r="I11" s="23">
        <f t="shared" si="1"/>
        <v>24679287.670000002</v>
      </c>
      <c r="J11" s="23">
        <f t="shared" si="1"/>
        <v>24580695</v>
      </c>
      <c r="K11" s="23">
        <f t="shared" si="1"/>
        <v>68540468.25999999</v>
      </c>
      <c r="L11" s="23">
        <f t="shared" si="1"/>
        <v>68441875.25999999</v>
      </c>
      <c r="M11" s="23">
        <f t="shared" si="1"/>
        <v>68540468.25999999</v>
      </c>
      <c r="N11" s="23">
        <f>SUM(N12:N13)</f>
        <v>68441875.25999999</v>
      </c>
      <c r="O11" s="23">
        <f t="shared" ref="O11" si="2">SUM(O12:O13)</f>
        <v>-98593</v>
      </c>
      <c r="P11" s="259">
        <f t="shared" ref="P11:P84" si="3">(N11-M11)/M11*100</f>
        <v>-0.1438464056387817</v>
      </c>
      <c r="U11" s="158"/>
    </row>
    <row r="12" spans="1:21" ht="13.5" customHeight="1">
      <c r="A12" s="21"/>
      <c r="B12" s="24" t="s">
        <v>17</v>
      </c>
      <c r="C12" s="200">
        <v>12722681</v>
      </c>
      <c r="D12" s="200">
        <v>12775162.26</v>
      </c>
      <c r="E12" s="25">
        <v>12554367.26</v>
      </c>
      <c r="F12" s="25">
        <v>12571886</v>
      </c>
      <c r="G12" s="177">
        <v>12132879</v>
      </c>
      <c r="H12" s="26">
        <v>12062879</v>
      </c>
      <c r="I12" s="26">
        <v>12169151</v>
      </c>
      <c r="J12" s="26">
        <f>12237969-17411</f>
        <v>12220558</v>
      </c>
      <c r="K12" s="27">
        <f t="shared" ref="K12:L15" si="4">C12+E12+G12+I12</f>
        <v>49579078.259999998</v>
      </c>
      <c r="L12" s="27">
        <f t="shared" si="4"/>
        <v>49630485.259999998</v>
      </c>
      <c r="M12" s="27">
        <f>C12+E12+G12+I12</f>
        <v>49579078.259999998</v>
      </c>
      <c r="N12" s="27">
        <f>L12</f>
        <v>49630485.259999998</v>
      </c>
      <c r="O12" s="27">
        <f>N12-M12</f>
        <v>51407</v>
      </c>
      <c r="P12" s="259">
        <f t="shared" si="3"/>
        <v>0.10368688124941354</v>
      </c>
      <c r="U12" s="158"/>
    </row>
    <row r="13" spans="1:21" ht="13.5" customHeight="1">
      <c r="A13" s="21"/>
      <c r="B13" s="28" t="s">
        <v>18</v>
      </c>
      <c r="C13" s="201"/>
      <c r="D13" s="201"/>
      <c r="E13" s="27">
        <v>1614849.33</v>
      </c>
      <c r="F13" s="27">
        <v>1614849</v>
      </c>
      <c r="G13" s="178">
        <v>4836404</v>
      </c>
      <c r="H13" s="27">
        <v>4836404</v>
      </c>
      <c r="I13" s="27">
        <v>12510136.67</v>
      </c>
      <c r="J13" s="27">
        <f>12510137-150000</f>
        <v>12360137</v>
      </c>
      <c r="K13" s="27">
        <f t="shared" si="4"/>
        <v>18961390</v>
      </c>
      <c r="L13" s="27">
        <f t="shared" si="4"/>
        <v>18811390</v>
      </c>
      <c r="M13" s="27">
        <f>C13+E13+G13+I13</f>
        <v>18961390</v>
      </c>
      <c r="N13" s="27">
        <f>L13</f>
        <v>18811390</v>
      </c>
      <c r="O13" s="27">
        <f>N13-M13</f>
        <v>-150000</v>
      </c>
      <c r="P13" s="259">
        <v>0</v>
      </c>
      <c r="U13" s="158"/>
    </row>
    <row r="14" spans="1:21" ht="13.5" customHeight="1">
      <c r="A14" s="29">
        <v>18130</v>
      </c>
      <c r="B14" s="30" t="s">
        <v>19</v>
      </c>
      <c r="C14" s="201"/>
      <c r="D14" s="201"/>
      <c r="E14" s="27"/>
      <c r="F14" s="27"/>
      <c r="G14" s="178">
        <v>625000</v>
      </c>
      <c r="H14" s="27">
        <v>625000</v>
      </c>
      <c r="I14" s="27"/>
      <c r="J14" s="27">
        <v>-15212.3</v>
      </c>
      <c r="K14" s="27">
        <f t="shared" si="4"/>
        <v>625000</v>
      </c>
      <c r="L14" s="27">
        <f t="shared" si="4"/>
        <v>609787.69999999995</v>
      </c>
      <c r="M14" s="27">
        <f>C14+E14+G14+I14</f>
        <v>625000</v>
      </c>
      <c r="N14" s="27">
        <f t="shared" ref="N14:N15" si="5">L14</f>
        <v>609787.69999999995</v>
      </c>
      <c r="O14" s="27">
        <f t="shared" ref="O14:O83" si="6">N14-M14</f>
        <v>-15212.300000000047</v>
      </c>
      <c r="P14" s="259">
        <v>0</v>
      </c>
      <c r="U14" s="158"/>
    </row>
    <row r="15" spans="1:21" ht="13.5" customHeight="1">
      <c r="A15" s="31" t="s">
        <v>20</v>
      </c>
      <c r="B15" s="32" t="s">
        <v>21</v>
      </c>
      <c r="C15" s="201">
        <v>323802</v>
      </c>
      <c r="D15" s="201">
        <v>187265.36</v>
      </c>
      <c r="E15" s="27"/>
      <c r="F15" s="27"/>
      <c r="G15" s="178"/>
      <c r="H15" s="27"/>
      <c r="I15" s="27"/>
      <c r="J15" s="27"/>
      <c r="K15" s="27">
        <f t="shared" si="4"/>
        <v>323802</v>
      </c>
      <c r="L15" s="27">
        <f t="shared" si="4"/>
        <v>187265.36</v>
      </c>
      <c r="M15" s="27">
        <f>C15+E15+G15+I15</f>
        <v>323802</v>
      </c>
      <c r="N15" s="27">
        <f t="shared" si="5"/>
        <v>187265.36</v>
      </c>
      <c r="O15" s="27">
        <f>N15-M15</f>
        <v>-136536.64000000001</v>
      </c>
      <c r="P15" s="259">
        <f t="shared" si="3"/>
        <v>-42.166706814658347</v>
      </c>
      <c r="U15" s="158"/>
    </row>
    <row r="16" spans="1:21" ht="13.5" customHeight="1">
      <c r="A16" s="21">
        <v>21499</v>
      </c>
      <c r="B16" s="33" t="s">
        <v>22</v>
      </c>
      <c r="C16" s="202">
        <v>502405.13</v>
      </c>
      <c r="D16" s="202">
        <v>426485.13</v>
      </c>
      <c r="E16" s="34">
        <v>307264.04000000004</v>
      </c>
      <c r="F16" s="34">
        <v>510733.27</v>
      </c>
      <c r="G16" s="34">
        <f t="shared" ref="G16:J16" si="7">SUM(G17:G19)</f>
        <v>339468.59</v>
      </c>
      <c r="H16" s="34">
        <f>SUM(H17:H19)</f>
        <v>312810.34999999998</v>
      </c>
      <c r="I16" s="34">
        <f t="shared" si="7"/>
        <v>359702.3</v>
      </c>
      <c r="J16" s="34">
        <f t="shared" si="7"/>
        <v>320832.06</v>
      </c>
      <c r="K16" s="35">
        <f>SUM(K17:K19)</f>
        <v>1508840.06</v>
      </c>
      <c r="L16" s="35">
        <f>SUM(L17:L19)</f>
        <v>1570860.81</v>
      </c>
      <c r="M16" s="35">
        <f>SUM(M17:M19)</f>
        <v>1508840.06</v>
      </c>
      <c r="N16" s="35">
        <f>SUM(N17:N19)</f>
        <v>1570860.81</v>
      </c>
      <c r="O16" s="36">
        <f t="shared" si="6"/>
        <v>62020.75</v>
      </c>
      <c r="P16" s="259">
        <f>(N16-M16)/M16*100</f>
        <v>4.1104920027110099</v>
      </c>
      <c r="U16" s="158"/>
    </row>
    <row r="17" spans="1:21" s="12" customFormat="1" ht="13.5" customHeight="1">
      <c r="A17" s="37">
        <v>214991</v>
      </c>
      <c r="B17" s="38" t="s">
        <v>23</v>
      </c>
      <c r="C17" s="203">
        <v>291830.59999999998</v>
      </c>
      <c r="D17" s="203">
        <v>212563.37</v>
      </c>
      <c r="E17" s="40">
        <v>98616.920000000013</v>
      </c>
      <c r="F17" s="40">
        <v>48259.519999999997</v>
      </c>
      <c r="G17" s="179">
        <v>100281.30000000002</v>
      </c>
      <c r="H17" s="40">
        <v>48945.760000000002</v>
      </c>
      <c r="I17" s="40">
        <v>100950.33</v>
      </c>
      <c r="J17" s="40">
        <v>86879.23</v>
      </c>
      <c r="K17" s="40">
        <f t="shared" ref="K17:L19" si="8">C17+E17+G17+I17</f>
        <v>591679.15</v>
      </c>
      <c r="L17" s="40">
        <f t="shared" si="8"/>
        <v>396647.87999999995</v>
      </c>
      <c r="M17" s="40">
        <f>C17+E17+G17+I17</f>
        <v>591679.15</v>
      </c>
      <c r="N17" s="40">
        <f>L17</f>
        <v>396647.87999999995</v>
      </c>
      <c r="O17" s="41">
        <f t="shared" si="6"/>
        <v>-195031.27000000008</v>
      </c>
      <c r="P17" s="259">
        <f t="shared" si="3"/>
        <v>-32.962336090430107</v>
      </c>
      <c r="R17" s="2"/>
      <c r="U17" s="158"/>
    </row>
    <row r="18" spans="1:21" s="12" customFormat="1" ht="13.5" customHeight="1">
      <c r="A18" s="37">
        <v>214993</v>
      </c>
      <c r="B18" s="38" t="s">
        <v>24</v>
      </c>
      <c r="C18" s="204"/>
      <c r="D18" s="204">
        <v>20722.240000000002</v>
      </c>
      <c r="E18" s="42">
        <v>35000</v>
      </c>
      <c r="F18" s="42">
        <v>6112.92</v>
      </c>
      <c r="G18" s="42">
        <v>35000</v>
      </c>
      <c r="H18" s="42">
        <v>9373.27</v>
      </c>
      <c r="I18" s="42">
        <v>30000</v>
      </c>
      <c r="J18" s="42">
        <v>446.85</v>
      </c>
      <c r="K18" s="40">
        <f t="shared" si="8"/>
        <v>100000</v>
      </c>
      <c r="L18" s="40">
        <f t="shared" si="8"/>
        <v>36655.280000000006</v>
      </c>
      <c r="M18" s="40">
        <f>C18+E18+G18+I18</f>
        <v>100000</v>
      </c>
      <c r="N18" s="40">
        <f>L18</f>
        <v>36655.280000000006</v>
      </c>
      <c r="O18" s="41">
        <f t="shared" si="6"/>
        <v>-63344.719999999994</v>
      </c>
      <c r="P18" s="259"/>
      <c r="R18" s="2"/>
      <c r="U18" s="158"/>
    </row>
    <row r="19" spans="1:21" ht="13.5" customHeight="1">
      <c r="A19" s="37">
        <v>214993</v>
      </c>
      <c r="B19" s="43" t="s">
        <v>25</v>
      </c>
      <c r="C19" s="205">
        <v>210574.53</v>
      </c>
      <c r="D19" s="205">
        <v>193199.52000000002</v>
      </c>
      <c r="E19" s="45">
        <v>173647.12</v>
      </c>
      <c r="F19" s="45">
        <v>456360.83</v>
      </c>
      <c r="G19" s="180">
        <f>239187.29-G18</f>
        <v>204187.29</v>
      </c>
      <c r="H19" s="45">
        <v>254491.32</v>
      </c>
      <c r="I19" s="45">
        <f>258751.97-I18</f>
        <v>228751.97</v>
      </c>
      <c r="J19" s="45">
        <v>233505.97999999998</v>
      </c>
      <c r="K19" s="40">
        <f t="shared" si="8"/>
        <v>817160.91</v>
      </c>
      <c r="L19" s="40">
        <f t="shared" si="8"/>
        <v>1137557.6500000001</v>
      </c>
      <c r="M19" s="40">
        <f>C19+E19+G19+I19</f>
        <v>817160.91</v>
      </c>
      <c r="N19" s="40">
        <f>L19</f>
        <v>1137557.6500000001</v>
      </c>
      <c r="O19" s="41">
        <f t="shared" si="6"/>
        <v>320396.74000000011</v>
      </c>
      <c r="P19" s="259">
        <f t="shared" si="3"/>
        <v>39.208525038232686</v>
      </c>
      <c r="U19" s="158"/>
    </row>
    <row r="20" spans="1:21" s="49" customFormat="1" ht="15">
      <c r="A20" s="46"/>
      <c r="B20" s="47" t="s">
        <v>26</v>
      </c>
      <c r="C20" s="48">
        <v>13407813.129999999</v>
      </c>
      <c r="D20" s="48">
        <v>11926756.260000002</v>
      </c>
      <c r="E20" s="19">
        <v>14952854.439999999</v>
      </c>
      <c r="F20" s="48">
        <v>13129822.060000001</v>
      </c>
      <c r="G20" s="19">
        <f t="shared" ref="G20:M20" si="9">G21+G103+G98</f>
        <v>16973182.079999998</v>
      </c>
      <c r="H20" s="48">
        <v>12972549.600000001</v>
      </c>
      <c r="I20" s="19">
        <f t="shared" si="9"/>
        <v>26058672.159999996</v>
      </c>
      <c r="J20" s="19">
        <f t="shared" si="9"/>
        <v>31456441.210000001</v>
      </c>
      <c r="K20" s="19">
        <f t="shared" si="9"/>
        <v>71392521.800000012</v>
      </c>
      <c r="L20" s="19">
        <f>L21+L103+L98</f>
        <v>69485569.129999995</v>
      </c>
      <c r="M20" s="19">
        <f t="shared" si="9"/>
        <v>71392521.810000002</v>
      </c>
      <c r="N20" s="19">
        <f>N21+N103+N98</f>
        <v>69485569.129999995</v>
      </c>
      <c r="O20" s="19">
        <f>N20-M20</f>
        <v>-1906952.6800000072</v>
      </c>
      <c r="P20" s="259">
        <f>(N20-M20)/M20*100</f>
        <v>-2.6710818327374155</v>
      </c>
      <c r="S20" s="267"/>
      <c r="U20" s="158"/>
    </row>
    <row r="21" spans="1:21" s="49" customFormat="1" ht="24">
      <c r="A21" s="50" t="s">
        <v>27</v>
      </c>
      <c r="B21" s="51" t="s">
        <v>28</v>
      </c>
      <c r="C21" s="206">
        <v>11184545.08</v>
      </c>
      <c r="D21" s="206">
        <v>9820765.4500000011</v>
      </c>
      <c r="E21" s="52">
        <v>11746506.84</v>
      </c>
      <c r="F21" s="52">
        <v>11506080.34</v>
      </c>
      <c r="G21" s="52">
        <f t="shared" ref="G21:L21" si="10">G22</f>
        <v>11397732.59</v>
      </c>
      <c r="H21" s="52">
        <v>10727562.23</v>
      </c>
      <c r="I21" s="52">
        <f t="shared" si="10"/>
        <v>12431124.379999999</v>
      </c>
      <c r="J21" s="52">
        <f t="shared" si="10"/>
        <v>15426786.600000001</v>
      </c>
      <c r="K21" s="52">
        <f t="shared" si="10"/>
        <v>46759908.880000003</v>
      </c>
      <c r="L21" s="52">
        <f t="shared" si="10"/>
        <v>47481194.619999997</v>
      </c>
      <c r="M21" s="52">
        <f>M22</f>
        <v>46759908.890000001</v>
      </c>
      <c r="N21" s="52">
        <f>N22</f>
        <v>47481194.619999997</v>
      </c>
      <c r="O21" s="52">
        <f t="shared" si="6"/>
        <v>721285.72999999672</v>
      </c>
      <c r="P21" s="259">
        <f t="shared" si="3"/>
        <v>1.5425302296819696</v>
      </c>
      <c r="U21" s="158"/>
    </row>
    <row r="22" spans="1:21" s="49" customFormat="1" ht="15">
      <c r="A22" s="50" t="s">
        <v>29</v>
      </c>
      <c r="B22" s="53" t="s">
        <v>30</v>
      </c>
      <c r="C22" s="207">
        <v>11184545.08</v>
      </c>
      <c r="D22" s="207">
        <v>9820765.4500000011</v>
      </c>
      <c r="E22" s="54">
        <v>11746506.84</v>
      </c>
      <c r="F22" s="54">
        <v>11506080.34</v>
      </c>
      <c r="G22" s="54">
        <f t="shared" ref="G22:K22" si="11">G23+G40</f>
        <v>11397732.59</v>
      </c>
      <c r="H22" s="54">
        <v>10727562.23</v>
      </c>
      <c r="I22" s="54">
        <f t="shared" si="11"/>
        <v>12431124.379999999</v>
      </c>
      <c r="J22" s="54">
        <f t="shared" si="11"/>
        <v>15426786.600000001</v>
      </c>
      <c r="K22" s="54">
        <f t="shared" si="11"/>
        <v>46759908.880000003</v>
      </c>
      <c r="L22" s="54">
        <f>L23+L40</f>
        <v>47481194.619999997</v>
      </c>
      <c r="M22" s="54">
        <f>M23+M40</f>
        <v>46759908.890000001</v>
      </c>
      <c r="N22" s="54">
        <f>N23+N40</f>
        <v>47481194.619999997</v>
      </c>
      <c r="O22" s="54">
        <f t="shared" si="6"/>
        <v>721285.72999999672</v>
      </c>
      <c r="P22" s="259">
        <f t="shared" si="3"/>
        <v>1.5425302296819696</v>
      </c>
      <c r="U22" s="158"/>
    </row>
    <row r="23" spans="1:21" ht="14.25">
      <c r="A23" s="55">
        <v>1000</v>
      </c>
      <c r="B23" s="56" t="s">
        <v>31</v>
      </c>
      <c r="C23" s="58">
        <v>7328225.6899999995</v>
      </c>
      <c r="D23" s="58">
        <v>6323046.4600000009</v>
      </c>
      <c r="E23" s="57">
        <v>8051159.3200000003</v>
      </c>
      <c r="F23" s="57">
        <v>8120831.2400000002</v>
      </c>
      <c r="G23" s="57">
        <f t="shared" ref="G23:M23" si="12">G24+G34</f>
        <v>7827830.9900000002</v>
      </c>
      <c r="H23" s="57">
        <v>7571136.5699999994</v>
      </c>
      <c r="I23" s="57">
        <f t="shared" si="12"/>
        <v>8336782.4099999983</v>
      </c>
      <c r="J23" s="57">
        <f t="shared" si="12"/>
        <v>8629532.5300000012</v>
      </c>
      <c r="K23" s="57">
        <f t="shared" si="12"/>
        <v>31543998.400000002</v>
      </c>
      <c r="L23" s="57">
        <f t="shared" si="12"/>
        <v>30644546.799999997</v>
      </c>
      <c r="M23" s="57">
        <f t="shared" si="12"/>
        <v>31543998.410000004</v>
      </c>
      <c r="N23" s="57">
        <f>N24+N34</f>
        <v>30644546.799999997</v>
      </c>
      <c r="O23" s="57">
        <f t="shared" si="6"/>
        <v>-899451.61000000685</v>
      </c>
      <c r="P23" s="259">
        <f t="shared" si="3"/>
        <v>-2.8514191457569464</v>
      </c>
      <c r="Q23" s="260"/>
      <c r="S23" s="12"/>
      <c r="U23" s="158"/>
    </row>
    <row r="24" spans="1:21" ht="14.25">
      <c r="A24" s="59">
        <v>1100</v>
      </c>
      <c r="B24" s="22" t="s">
        <v>32</v>
      </c>
      <c r="C24" s="208">
        <v>5835433.9699999997</v>
      </c>
      <c r="D24" s="208">
        <v>5044958.3400000008</v>
      </c>
      <c r="E24" s="36">
        <v>6449029.6699999999</v>
      </c>
      <c r="F24" s="36">
        <v>6585036.25</v>
      </c>
      <c r="G24" s="36">
        <f t="shared" ref="G24:N24" si="13">G25+G27+G33</f>
        <v>6251592.0300000003</v>
      </c>
      <c r="H24" s="36">
        <v>6038364.6199999992</v>
      </c>
      <c r="I24" s="36">
        <f>I25+I27+I33</f>
        <v>6719939.8899999987</v>
      </c>
      <c r="J24" s="36">
        <f t="shared" si="13"/>
        <v>7017858.71</v>
      </c>
      <c r="K24" s="36">
        <f t="shared" si="13"/>
        <v>25255995.560000002</v>
      </c>
      <c r="L24" s="36">
        <f t="shared" si="13"/>
        <v>24686217.919999998</v>
      </c>
      <c r="M24" s="36">
        <f>M25+M27+M33</f>
        <v>25255995.560000002</v>
      </c>
      <c r="N24" s="36">
        <f t="shared" si="13"/>
        <v>24686217.919999998</v>
      </c>
      <c r="O24" s="36">
        <f t="shared" si="6"/>
        <v>-569777.64000000432</v>
      </c>
      <c r="P24" s="259">
        <f t="shared" si="3"/>
        <v>-2.2560094241638526</v>
      </c>
      <c r="S24" s="12"/>
      <c r="U24" s="158"/>
    </row>
    <row r="25" spans="1:21" ht="12.75" customHeight="1">
      <c r="A25" s="60">
        <v>1110</v>
      </c>
      <c r="B25" s="33" t="s">
        <v>33</v>
      </c>
      <c r="C25" s="209">
        <v>4654958.74</v>
      </c>
      <c r="D25" s="209">
        <v>3891786.1</v>
      </c>
      <c r="E25" s="61">
        <v>5102054.8999999994</v>
      </c>
      <c r="F25" s="61">
        <v>5109709.54</v>
      </c>
      <c r="G25" s="61">
        <f t="shared" ref="G25:N25" si="14">G26</f>
        <v>4957740.67</v>
      </c>
      <c r="H25" s="61">
        <v>4835271.0599999996</v>
      </c>
      <c r="I25" s="61">
        <f t="shared" si="14"/>
        <v>5119668.2999999989</v>
      </c>
      <c r="J25" s="61">
        <f t="shared" si="14"/>
        <v>5123959.8</v>
      </c>
      <c r="K25" s="61">
        <f t="shared" si="14"/>
        <v>19834422.609999999</v>
      </c>
      <c r="L25" s="61">
        <f t="shared" si="14"/>
        <v>18960726.5</v>
      </c>
      <c r="M25" s="61">
        <f t="shared" si="14"/>
        <v>19834422.609999999</v>
      </c>
      <c r="N25" s="61">
        <f t="shared" si="14"/>
        <v>18960726.5</v>
      </c>
      <c r="O25" s="61">
        <f t="shared" si="6"/>
        <v>-873696.1099999994</v>
      </c>
      <c r="P25" s="259">
        <f t="shared" si="3"/>
        <v>-4.4049485441512406</v>
      </c>
      <c r="R25" s="260"/>
      <c r="U25" s="158"/>
    </row>
    <row r="26" spans="1:21" s="12" customFormat="1" ht="12.75" customHeight="1">
      <c r="A26" s="62">
        <v>1119</v>
      </c>
      <c r="B26" s="33" t="s">
        <v>34</v>
      </c>
      <c r="C26" s="112">
        <v>4654958.74</v>
      </c>
      <c r="D26" s="112">
        <v>3891786.1</v>
      </c>
      <c r="E26" s="40">
        <v>5102054.8999999994</v>
      </c>
      <c r="F26" s="224">
        <v>5109709.54</v>
      </c>
      <c r="G26" s="40">
        <v>4957740.67</v>
      </c>
      <c r="H26" s="40">
        <v>4835271.0599999996</v>
      </c>
      <c r="I26" s="40">
        <v>5119668.2999999989</v>
      </c>
      <c r="J26" s="40">
        <v>5123959.8</v>
      </c>
      <c r="K26" s="40">
        <f>C26+E26+G26+I26</f>
        <v>19834422.609999999</v>
      </c>
      <c r="L26" s="40">
        <f>D26+F26+H26+J26</f>
        <v>18960726.5</v>
      </c>
      <c r="M26" s="40">
        <f>C26+E26+G26+I26</f>
        <v>19834422.609999999</v>
      </c>
      <c r="N26" s="40">
        <f>L26</f>
        <v>18960726.5</v>
      </c>
      <c r="O26" s="40">
        <f t="shared" si="6"/>
        <v>-873696.1099999994</v>
      </c>
      <c r="P26" s="259">
        <f>(N26-M26)/M26*100</f>
        <v>-4.4049485441512406</v>
      </c>
      <c r="Q26" s="85"/>
      <c r="R26" s="2"/>
      <c r="U26" s="158"/>
    </row>
    <row r="27" spans="1:21" s="63" customFormat="1" ht="12.75" customHeight="1">
      <c r="A27" s="60">
        <v>1140</v>
      </c>
      <c r="B27" s="33" t="s">
        <v>35</v>
      </c>
      <c r="C27" s="79">
        <v>741539.3</v>
      </c>
      <c r="D27" s="79">
        <v>752477.05</v>
      </c>
      <c r="E27" s="35">
        <v>819343.74</v>
      </c>
      <c r="F27" s="35">
        <v>904332.86</v>
      </c>
      <c r="G27" s="35">
        <f t="shared" ref="G27:L27" si="15">SUM(G28:G32)</f>
        <v>858832.40999999992</v>
      </c>
      <c r="H27" s="35">
        <v>798839.18</v>
      </c>
      <c r="I27" s="35">
        <f>SUM(I28:I32)</f>
        <v>968197.54</v>
      </c>
      <c r="J27" s="35">
        <f t="shared" si="15"/>
        <v>1192293.24</v>
      </c>
      <c r="K27" s="35">
        <f t="shared" si="15"/>
        <v>3387912.99</v>
      </c>
      <c r="L27" s="35">
        <f t="shared" si="15"/>
        <v>3647942.3299999996</v>
      </c>
      <c r="M27" s="35">
        <f>SUM(M28:M32)</f>
        <v>3387912.99</v>
      </c>
      <c r="N27" s="35">
        <f>SUM(N28:N32)</f>
        <v>3647942.3299999996</v>
      </c>
      <c r="O27" s="35">
        <f t="shared" si="6"/>
        <v>260029.33999999939</v>
      </c>
      <c r="P27" s="259">
        <f t="shared" si="3"/>
        <v>7.675207148693608</v>
      </c>
      <c r="Q27" s="85"/>
      <c r="R27" s="64"/>
      <c r="U27" s="158"/>
    </row>
    <row r="28" spans="1:21" s="64" customFormat="1" ht="12.75" customHeight="1">
      <c r="A28" s="62">
        <v>1141</v>
      </c>
      <c r="B28" s="33" t="s">
        <v>36</v>
      </c>
      <c r="C28" s="112">
        <v>32154.86</v>
      </c>
      <c r="D28" s="112">
        <v>21658.41</v>
      </c>
      <c r="E28" s="40">
        <v>32584.35</v>
      </c>
      <c r="F28" s="224">
        <v>23611.11</v>
      </c>
      <c r="G28" s="40">
        <v>33601.699999999997</v>
      </c>
      <c r="H28" s="40">
        <v>26655.45</v>
      </c>
      <c r="I28" s="40">
        <v>30104.09</v>
      </c>
      <c r="J28" s="40">
        <v>25034.89000000001</v>
      </c>
      <c r="K28" s="40">
        <f t="shared" ref="K28:L33" si="16">C28+E28+G28+I28</f>
        <v>128445</v>
      </c>
      <c r="L28" s="40">
        <f t="shared" si="16"/>
        <v>96959.860000000015</v>
      </c>
      <c r="M28" s="40">
        <f t="shared" ref="M28:M33" si="17">C28+E28+G28+I28</f>
        <v>128445</v>
      </c>
      <c r="N28" s="40">
        <f t="shared" ref="N28:N33" si="18">L28</f>
        <v>96959.860000000015</v>
      </c>
      <c r="O28" s="40">
        <f t="shared" si="6"/>
        <v>-31485.139999999985</v>
      </c>
      <c r="P28" s="259">
        <f>(N28-M28)/M28*100</f>
        <v>-24.512546226011121</v>
      </c>
      <c r="Q28" s="85"/>
      <c r="U28" s="158"/>
    </row>
    <row r="29" spans="1:21" s="64" customFormat="1" ht="12.75" customHeight="1">
      <c r="A29" s="62">
        <v>1142</v>
      </c>
      <c r="B29" s="33" t="s">
        <v>37</v>
      </c>
      <c r="C29" s="112">
        <v>32558.89</v>
      </c>
      <c r="D29" s="224">
        <v>29998</v>
      </c>
      <c r="E29" s="40">
        <v>66455.13</v>
      </c>
      <c r="F29" s="40">
        <v>44244.2</v>
      </c>
      <c r="G29" s="40">
        <v>17703.77</v>
      </c>
      <c r="H29" s="40">
        <v>15148.42</v>
      </c>
      <c r="I29" s="40">
        <v>29415.94</v>
      </c>
      <c r="J29" s="40">
        <v>40182.509999999973</v>
      </c>
      <c r="K29" s="40">
        <f t="shared" si="16"/>
        <v>146133.73000000001</v>
      </c>
      <c r="L29" s="40">
        <f t="shared" si="16"/>
        <v>129573.12999999998</v>
      </c>
      <c r="M29" s="40">
        <f t="shared" si="17"/>
        <v>146133.73000000001</v>
      </c>
      <c r="N29" s="40">
        <f t="shared" si="18"/>
        <v>129573.12999999998</v>
      </c>
      <c r="O29" s="40">
        <f t="shared" si="6"/>
        <v>-16560.600000000035</v>
      </c>
      <c r="P29" s="259">
        <f t="shared" si="3"/>
        <v>-11.332496611152013</v>
      </c>
      <c r="Q29" s="85"/>
      <c r="U29" s="158"/>
    </row>
    <row r="30" spans="1:21" s="68" customFormat="1" ht="14.45" customHeight="1">
      <c r="A30" s="65">
        <v>1146</v>
      </c>
      <c r="B30" s="66" t="s">
        <v>38</v>
      </c>
      <c r="C30" s="210">
        <v>214844.01</v>
      </c>
      <c r="D30" s="226">
        <v>133841</v>
      </c>
      <c r="E30" s="67">
        <v>214844.01</v>
      </c>
      <c r="F30" s="226">
        <v>197696.84</v>
      </c>
      <c r="G30" s="67">
        <v>214844.01</v>
      </c>
      <c r="H30" s="67">
        <v>186568.64</v>
      </c>
      <c r="I30" s="67">
        <v>214844.01</v>
      </c>
      <c r="J30" s="67">
        <v>285411.82000000012</v>
      </c>
      <c r="K30" s="40">
        <f t="shared" si="16"/>
        <v>859376.04</v>
      </c>
      <c r="L30" s="40">
        <f t="shared" si="16"/>
        <v>803518.3</v>
      </c>
      <c r="M30" s="40">
        <f t="shared" si="17"/>
        <v>859376.04</v>
      </c>
      <c r="N30" s="40">
        <f t="shared" si="18"/>
        <v>803518.3</v>
      </c>
      <c r="O30" s="40">
        <f t="shared" si="6"/>
        <v>-55857.739999999991</v>
      </c>
      <c r="P30" s="259">
        <f t="shared" si="3"/>
        <v>-6.4998018795124874</v>
      </c>
      <c r="Q30" s="85"/>
      <c r="U30" s="158"/>
    </row>
    <row r="31" spans="1:21" s="64" customFormat="1" ht="12.75" customHeight="1">
      <c r="A31" s="62">
        <v>1147</v>
      </c>
      <c r="B31" s="33" t="s">
        <v>39</v>
      </c>
      <c r="C31" s="112">
        <v>458415.39</v>
      </c>
      <c r="D31" s="224">
        <v>569099</v>
      </c>
      <c r="E31" s="40">
        <v>504029.12</v>
      </c>
      <c r="F31" s="224">
        <v>638780.71</v>
      </c>
      <c r="G31" s="40">
        <v>589123.46</v>
      </c>
      <c r="H31" s="40">
        <v>570466.67000000004</v>
      </c>
      <c r="I31" s="40">
        <v>594955.06999999995</v>
      </c>
      <c r="J31" s="40">
        <v>768592.42000000016</v>
      </c>
      <c r="K31" s="40">
        <f t="shared" si="16"/>
        <v>2146523.04</v>
      </c>
      <c r="L31" s="40">
        <f t="shared" si="16"/>
        <v>2546938.7999999998</v>
      </c>
      <c r="M31" s="40">
        <f t="shared" si="17"/>
        <v>2146523.04</v>
      </c>
      <c r="N31" s="40">
        <f t="shared" si="18"/>
        <v>2546938.7999999998</v>
      </c>
      <c r="O31" s="40">
        <f t="shared" si="6"/>
        <v>400415.75999999978</v>
      </c>
      <c r="P31" s="259">
        <f t="shared" si="3"/>
        <v>18.654156165032347</v>
      </c>
      <c r="Q31" s="85"/>
      <c r="U31" s="158"/>
    </row>
    <row r="32" spans="1:21" s="64" customFormat="1" ht="12.75" customHeight="1">
      <c r="A32" s="62">
        <v>1148</v>
      </c>
      <c r="B32" s="33" t="s">
        <v>40</v>
      </c>
      <c r="C32" s="112">
        <v>3566.15</v>
      </c>
      <c r="D32" s="224">
        <v>-2119.36</v>
      </c>
      <c r="E32" s="40">
        <v>1431.13</v>
      </c>
      <c r="F32" s="40"/>
      <c r="G32" s="40">
        <v>3559.47</v>
      </c>
      <c r="H32" s="40">
        <v>0</v>
      </c>
      <c r="I32" s="40">
        <v>98878.43</v>
      </c>
      <c r="J32" s="40">
        <v>73071.599999999933</v>
      </c>
      <c r="K32" s="40">
        <f t="shared" si="16"/>
        <v>107435.18</v>
      </c>
      <c r="L32" s="40">
        <f t="shared" si="16"/>
        <v>70952.239999999932</v>
      </c>
      <c r="M32" s="40">
        <f t="shared" si="17"/>
        <v>107435.18</v>
      </c>
      <c r="N32" s="40">
        <f t="shared" si="18"/>
        <v>70952.239999999932</v>
      </c>
      <c r="O32" s="40">
        <f t="shared" si="6"/>
        <v>-36482.940000000061</v>
      </c>
      <c r="P32" s="259">
        <f t="shared" si="3"/>
        <v>-33.958094545939296</v>
      </c>
      <c r="Q32" s="85"/>
      <c r="U32" s="158"/>
    </row>
    <row r="33" spans="1:21" s="72" customFormat="1" ht="24" customHeight="1">
      <c r="A33" s="69">
        <v>1150</v>
      </c>
      <c r="B33" s="66" t="s">
        <v>41</v>
      </c>
      <c r="C33" s="211">
        <v>438935.93</v>
      </c>
      <c r="D33" s="227">
        <v>400695.19</v>
      </c>
      <c r="E33" s="70">
        <v>527631.03</v>
      </c>
      <c r="F33" s="70">
        <v>570993.85</v>
      </c>
      <c r="G33" s="70">
        <v>435018.95</v>
      </c>
      <c r="H33" s="70">
        <v>404254.38</v>
      </c>
      <c r="I33" s="70">
        <v>632074.05000000005</v>
      </c>
      <c r="J33" s="70">
        <v>701605.67</v>
      </c>
      <c r="K33" s="70">
        <f t="shared" si="16"/>
        <v>2033659.96</v>
      </c>
      <c r="L33" s="70">
        <f t="shared" si="16"/>
        <v>2077549.0899999999</v>
      </c>
      <c r="M33" s="71">
        <f t="shared" si="17"/>
        <v>2033659.96</v>
      </c>
      <c r="N33" s="70">
        <f t="shared" si="18"/>
        <v>2077549.0899999999</v>
      </c>
      <c r="O33" s="70">
        <f t="shared" si="6"/>
        <v>43889.129999999888</v>
      </c>
      <c r="P33" s="259">
        <f t="shared" si="3"/>
        <v>2.1581351289425932</v>
      </c>
      <c r="Q33" s="85"/>
      <c r="U33" s="158"/>
    </row>
    <row r="34" spans="1:21" s="12" customFormat="1" ht="24.75" customHeight="1">
      <c r="A34" s="73">
        <v>1200</v>
      </c>
      <c r="B34" s="33" t="s">
        <v>42</v>
      </c>
      <c r="C34" s="79">
        <v>1492791.7200000002</v>
      </c>
      <c r="D34" s="222">
        <v>1278088.1199999999</v>
      </c>
      <c r="E34" s="35">
        <v>1602129.6500000001</v>
      </c>
      <c r="F34" s="35">
        <v>1535794.99</v>
      </c>
      <c r="G34" s="35">
        <f t="shared" ref="G34:K34" si="19">G35+G36</f>
        <v>1576238.9600000002</v>
      </c>
      <c r="H34" s="35">
        <v>1532771.9500000002</v>
      </c>
      <c r="I34" s="35">
        <f t="shared" si="19"/>
        <v>1616842.52</v>
      </c>
      <c r="J34" s="35">
        <f t="shared" si="19"/>
        <v>1611673.820000001</v>
      </c>
      <c r="K34" s="35">
        <f t="shared" si="19"/>
        <v>6288002.8400000008</v>
      </c>
      <c r="L34" s="35">
        <f>L35+L36</f>
        <v>5958328.8800000008</v>
      </c>
      <c r="M34" s="35">
        <f>M35+M36</f>
        <v>6288002.8500000006</v>
      </c>
      <c r="N34" s="35">
        <f>N35+N36</f>
        <v>5958328.8800000008</v>
      </c>
      <c r="O34" s="35">
        <f t="shared" si="6"/>
        <v>-329673.96999999974</v>
      </c>
      <c r="P34" s="259">
        <f t="shared" si="3"/>
        <v>-5.2429042712663483</v>
      </c>
      <c r="Q34" s="85"/>
      <c r="U34" s="158"/>
    </row>
    <row r="35" spans="1:21" s="12" customFormat="1" ht="16.5" customHeight="1">
      <c r="A35" s="60">
        <v>1210</v>
      </c>
      <c r="B35" s="33" t="s">
        <v>43</v>
      </c>
      <c r="C35" s="212">
        <v>1305640.1000000003</v>
      </c>
      <c r="D35" s="228">
        <v>1133503.42</v>
      </c>
      <c r="E35" s="71">
        <v>1432143.11</v>
      </c>
      <c r="F35" s="71">
        <v>1362677.53</v>
      </c>
      <c r="G35" s="71">
        <v>1384331.87</v>
      </c>
      <c r="H35" s="71">
        <v>1369966.35</v>
      </c>
      <c r="I35" s="71">
        <v>1453655.36</v>
      </c>
      <c r="J35" s="71">
        <v>1408326.1600000011</v>
      </c>
      <c r="K35" s="71">
        <f>C35+E35+G35+I35-0.01</f>
        <v>5575770.4300000006</v>
      </c>
      <c r="L35" s="71">
        <f>D35+F35+H35+J35</f>
        <v>5274473.4600000009</v>
      </c>
      <c r="M35" s="71">
        <f>C35+E35+G35+I35</f>
        <v>5575770.4400000004</v>
      </c>
      <c r="N35" s="71">
        <f>L35</f>
        <v>5274473.4600000009</v>
      </c>
      <c r="O35" s="71">
        <f t="shared" si="6"/>
        <v>-301296.97999999952</v>
      </c>
      <c r="P35" s="259">
        <f t="shared" si="3"/>
        <v>-5.4036833697192073</v>
      </c>
      <c r="Q35" s="85"/>
      <c r="U35" s="158"/>
    </row>
    <row r="36" spans="1:21" s="63" customFormat="1" ht="14.1" customHeight="1">
      <c r="A36" s="60">
        <v>1220</v>
      </c>
      <c r="B36" s="33" t="s">
        <v>44</v>
      </c>
      <c r="C36" s="79">
        <v>187151.62</v>
      </c>
      <c r="D36" s="222">
        <v>144584.69999999998</v>
      </c>
      <c r="E36" s="35">
        <v>169986.54</v>
      </c>
      <c r="F36" s="35">
        <v>173117.46</v>
      </c>
      <c r="G36" s="35">
        <f t="shared" ref="G36:L36" si="20">SUM(G37:G39)</f>
        <v>191907.09</v>
      </c>
      <c r="H36" s="35">
        <v>162805.6</v>
      </c>
      <c r="I36" s="35">
        <f t="shared" si="20"/>
        <v>163187.16</v>
      </c>
      <c r="J36" s="35">
        <f t="shared" si="20"/>
        <v>203347.65999999992</v>
      </c>
      <c r="K36" s="35">
        <f t="shared" si="20"/>
        <v>712232.40999999992</v>
      </c>
      <c r="L36" s="35">
        <f t="shared" si="20"/>
        <v>683855.41999999993</v>
      </c>
      <c r="M36" s="35">
        <f>SUM(M37:M39)</f>
        <v>712232.40999999992</v>
      </c>
      <c r="N36" s="35">
        <f>SUM(N37:N39)</f>
        <v>683855.41999999993</v>
      </c>
      <c r="O36" s="35">
        <f t="shared" si="6"/>
        <v>-28376.989999999991</v>
      </c>
      <c r="P36" s="259">
        <f t="shared" si="3"/>
        <v>-3.9842317762540449</v>
      </c>
      <c r="Q36" s="85"/>
      <c r="U36" s="158"/>
    </row>
    <row r="37" spans="1:21" s="64" customFormat="1" ht="26.1" customHeight="1">
      <c r="A37" s="62">
        <v>1221</v>
      </c>
      <c r="B37" s="33" t="s">
        <v>45</v>
      </c>
      <c r="C37" s="112">
        <v>49753.54</v>
      </c>
      <c r="D37" s="224">
        <v>44660.39</v>
      </c>
      <c r="E37" s="40">
        <v>47387.02</v>
      </c>
      <c r="F37" s="224">
        <v>40664.33</v>
      </c>
      <c r="G37" s="40">
        <v>47692.99</v>
      </c>
      <c r="H37" s="40">
        <v>45937.299999999996</v>
      </c>
      <c r="I37" s="40">
        <v>44287.94</v>
      </c>
      <c r="J37" s="40">
        <v>55092.159999999931</v>
      </c>
      <c r="K37" s="40">
        <f t="shared" ref="K37:L39" si="21">C37+E37+G37+I37</f>
        <v>189121.49</v>
      </c>
      <c r="L37" s="40">
        <f t="shared" si="21"/>
        <v>186354.17999999993</v>
      </c>
      <c r="M37" s="40">
        <f>C37+E37+G37+I37</f>
        <v>189121.49</v>
      </c>
      <c r="N37" s="40">
        <f>L37</f>
        <v>186354.17999999993</v>
      </c>
      <c r="O37" s="40">
        <f t="shared" si="6"/>
        <v>-2767.3100000000559</v>
      </c>
      <c r="P37" s="259">
        <f>(N37-M37)/M37*100</f>
        <v>-1.4632446053592618</v>
      </c>
      <c r="Q37" s="85"/>
      <c r="U37" s="158"/>
    </row>
    <row r="38" spans="1:21" s="64" customFormat="1" ht="25.5" customHeight="1">
      <c r="A38" s="62">
        <v>1227</v>
      </c>
      <c r="B38" s="33" t="s">
        <v>46</v>
      </c>
      <c r="C38" s="112">
        <v>133608.07999999999</v>
      </c>
      <c r="D38" s="224">
        <v>89068.59</v>
      </c>
      <c r="E38" s="40">
        <v>119209.52</v>
      </c>
      <c r="F38" s="40">
        <v>119763.01</v>
      </c>
      <c r="G38" s="40">
        <v>140924.1</v>
      </c>
      <c r="H38" s="40">
        <v>109414.27</v>
      </c>
      <c r="I38" s="40">
        <v>115609.22</v>
      </c>
      <c r="J38" s="40">
        <v>129062.9</v>
      </c>
      <c r="K38" s="40">
        <f t="shared" si="21"/>
        <v>509350.91999999993</v>
      </c>
      <c r="L38" s="40">
        <f t="shared" si="21"/>
        <v>447308.77</v>
      </c>
      <c r="M38" s="40">
        <f>C38+E38+G38+I38</f>
        <v>509350.91999999993</v>
      </c>
      <c r="N38" s="40">
        <f>L38</f>
        <v>447308.77</v>
      </c>
      <c r="O38" s="40">
        <f t="shared" si="6"/>
        <v>-62042.149999999907</v>
      </c>
      <c r="P38" s="259">
        <f t="shared" si="3"/>
        <v>-12.180629810190569</v>
      </c>
      <c r="Q38" s="85"/>
      <c r="U38" s="158"/>
    </row>
    <row r="39" spans="1:21" s="68" customFormat="1" ht="24.75" customHeight="1">
      <c r="A39" s="65">
        <v>1228</v>
      </c>
      <c r="B39" s="74" t="s">
        <v>47</v>
      </c>
      <c r="C39" s="210">
        <v>3790</v>
      </c>
      <c r="D39" s="226">
        <v>10855.72</v>
      </c>
      <c r="E39" s="67">
        <v>3390</v>
      </c>
      <c r="F39" s="226">
        <v>12690.12</v>
      </c>
      <c r="G39" s="67">
        <v>3290</v>
      </c>
      <c r="H39" s="67">
        <v>7454.0299999999988</v>
      </c>
      <c r="I39" s="67">
        <v>3290</v>
      </c>
      <c r="J39" s="67">
        <v>19192.599999999991</v>
      </c>
      <c r="K39" s="40">
        <f t="shared" si="21"/>
        <v>13760</v>
      </c>
      <c r="L39" s="40">
        <f t="shared" si="21"/>
        <v>50192.469999999987</v>
      </c>
      <c r="M39" s="40">
        <f>C39+E39+G39+I39</f>
        <v>13760</v>
      </c>
      <c r="N39" s="40">
        <f>L39</f>
        <v>50192.469999999987</v>
      </c>
      <c r="O39" s="40">
        <f t="shared" si="6"/>
        <v>36432.469999999987</v>
      </c>
      <c r="P39" s="259">
        <f t="shared" si="3"/>
        <v>264.77085755813943</v>
      </c>
      <c r="Q39" s="85"/>
      <c r="U39" s="158"/>
    </row>
    <row r="40" spans="1:21" s="64" customFormat="1" ht="14.25">
      <c r="A40" s="75">
        <v>2000</v>
      </c>
      <c r="B40" s="76" t="s">
        <v>48</v>
      </c>
      <c r="C40" s="78">
        <v>3856319.3900000006</v>
      </c>
      <c r="D40" s="229">
        <v>3497718.99</v>
      </c>
      <c r="E40" s="77">
        <v>3695347.52</v>
      </c>
      <c r="F40" s="77">
        <v>3385249.1</v>
      </c>
      <c r="G40" s="77">
        <f>G41+G48+G81+G91+G90</f>
        <v>3569901.5999999996</v>
      </c>
      <c r="H40" s="77">
        <v>3156425.6600000006</v>
      </c>
      <c r="I40" s="77">
        <f>I41+I48+I81+I91+I90</f>
        <v>4094341.9699999997</v>
      </c>
      <c r="J40" s="77">
        <f>J41+J48+J81+J91</f>
        <v>6797254.0700000003</v>
      </c>
      <c r="K40" s="77">
        <f>K41+K48+K81+K91+K90</f>
        <v>15215910.48</v>
      </c>
      <c r="L40" s="77">
        <f>L41+L48+L81+L91+L90</f>
        <v>16836647.82</v>
      </c>
      <c r="M40" s="77">
        <f>M41+M48+M81+M91+M90</f>
        <v>15215910.479999999</v>
      </c>
      <c r="N40" s="77">
        <f>N41+N48+N81+N91+N90</f>
        <v>16836647.82</v>
      </c>
      <c r="O40" s="77">
        <f t="shared" si="6"/>
        <v>1620737.3400000017</v>
      </c>
      <c r="P40" s="259">
        <f t="shared" si="3"/>
        <v>10.651596183681029</v>
      </c>
      <c r="Q40" s="85"/>
      <c r="U40" s="158"/>
    </row>
    <row r="41" spans="1:21" s="64" customFormat="1" ht="14.1" customHeight="1">
      <c r="A41" s="59">
        <v>2100</v>
      </c>
      <c r="B41" s="22" t="s">
        <v>49</v>
      </c>
      <c r="C41" s="208">
        <v>186885.22000000003</v>
      </c>
      <c r="D41" s="223">
        <v>173000.62</v>
      </c>
      <c r="E41" s="36">
        <v>191014.25999999998</v>
      </c>
      <c r="F41" s="36">
        <v>195486.92</v>
      </c>
      <c r="G41" s="36">
        <f t="shared" ref="G41:N41" si="22">G42+G45</f>
        <v>202334.95</v>
      </c>
      <c r="H41" s="36">
        <v>167697.44</v>
      </c>
      <c r="I41" s="36">
        <f t="shared" si="22"/>
        <v>92642.85</v>
      </c>
      <c r="J41" s="36">
        <f t="shared" si="22"/>
        <v>104116.40000000001</v>
      </c>
      <c r="K41" s="36">
        <f t="shared" si="22"/>
        <v>672877.27999999991</v>
      </c>
      <c r="L41" s="36">
        <f t="shared" si="22"/>
        <v>640301.38</v>
      </c>
      <c r="M41" s="36">
        <f t="shared" si="22"/>
        <v>672877.27999999991</v>
      </c>
      <c r="N41" s="36">
        <f t="shared" si="22"/>
        <v>640301.38</v>
      </c>
      <c r="O41" s="36">
        <f t="shared" si="6"/>
        <v>-32575.899999999907</v>
      </c>
      <c r="P41" s="259">
        <f t="shared" si="3"/>
        <v>-4.8412839856919989</v>
      </c>
      <c r="Q41" s="85"/>
      <c r="U41" s="158"/>
    </row>
    <row r="42" spans="1:21" s="63" customFormat="1" ht="12.75" customHeight="1">
      <c r="A42" s="60">
        <v>2110</v>
      </c>
      <c r="B42" s="33" t="s">
        <v>50</v>
      </c>
      <c r="C42" s="79">
        <v>12423.760000000002</v>
      </c>
      <c r="D42" s="222">
        <v>12206.369999999999</v>
      </c>
      <c r="E42" s="35">
        <v>15891.460000000001</v>
      </c>
      <c r="F42" s="35">
        <v>11780.04</v>
      </c>
      <c r="G42" s="35">
        <f t="shared" ref="G42:N42" si="23">G43+G44</f>
        <v>11519.29</v>
      </c>
      <c r="H42" s="35">
        <v>6054.33</v>
      </c>
      <c r="I42" s="35">
        <f t="shared" si="23"/>
        <v>8807.81</v>
      </c>
      <c r="J42" s="35">
        <f t="shared" si="23"/>
        <v>4606.829999999999</v>
      </c>
      <c r="K42" s="35">
        <f t="shared" si="23"/>
        <v>48642.32</v>
      </c>
      <c r="L42" s="35">
        <f t="shared" si="23"/>
        <v>34647.569999999992</v>
      </c>
      <c r="M42" s="35">
        <f t="shared" si="23"/>
        <v>48642.32</v>
      </c>
      <c r="N42" s="35">
        <f t="shared" si="23"/>
        <v>34647.569999999992</v>
      </c>
      <c r="O42" s="35">
        <f t="shared" si="6"/>
        <v>-13994.750000000007</v>
      </c>
      <c r="P42" s="259">
        <f t="shared" si="3"/>
        <v>-28.770728863261468</v>
      </c>
      <c r="Q42" s="85"/>
      <c r="R42" s="64"/>
      <c r="U42" s="158"/>
    </row>
    <row r="43" spans="1:21" s="64" customFormat="1" ht="12.75" customHeight="1">
      <c r="A43" s="62">
        <v>2111</v>
      </c>
      <c r="B43" s="33" t="s">
        <v>51</v>
      </c>
      <c r="C43" s="112">
        <v>4616.3600000000006</v>
      </c>
      <c r="D43" s="224">
        <v>4888</v>
      </c>
      <c r="E43" s="40">
        <v>6147.26</v>
      </c>
      <c r="F43" s="230">
        <v>4687</v>
      </c>
      <c r="G43" s="181">
        <v>4565.83</v>
      </c>
      <c r="H43" s="40">
        <v>2798</v>
      </c>
      <c r="I43" s="40">
        <v>3154.41</v>
      </c>
      <c r="J43" s="40">
        <v>2040</v>
      </c>
      <c r="K43" s="40">
        <f>C43+E43+G43+I43</f>
        <v>18483.86</v>
      </c>
      <c r="L43" s="40">
        <f>D43+F43+H43+J43</f>
        <v>14413</v>
      </c>
      <c r="M43" s="40">
        <f>C43+E43+G43+I43</f>
        <v>18483.86</v>
      </c>
      <c r="N43" s="40">
        <f>L43</f>
        <v>14413</v>
      </c>
      <c r="O43" s="40">
        <f t="shared" si="6"/>
        <v>-4070.8600000000006</v>
      </c>
      <c r="P43" s="259">
        <f t="shared" si="3"/>
        <v>-22.023862981000725</v>
      </c>
      <c r="Q43" s="85"/>
      <c r="U43" s="158"/>
    </row>
    <row r="44" spans="1:21" s="64" customFormat="1" ht="12.75" customHeight="1">
      <c r="A44" s="62">
        <v>2112</v>
      </c>
      <c r="B44" s="33" t="s">
        <v>52</v>
      </c>
      <c r="C44" s="112">
        <v>7807.4000000000005</v>
      </c>
      <c r="D44" s="224">
        <v>7318.37</v>
      </c>
      <c r="E44" s="40">
        <v>9744.2000000000007</v>
      </c>
      <c r="F44" s="230">
        <v>7093.04</v>
      </c>
      <c r="G44" s="181">
        <v>6953.46</v>
      </c>
      <c r="H44" s="40">
        <v>3256.33</v>
      </c>
      <c r="I44" s="40">
        <v>5653.4</v>
      </c>
      <c r="J44" s="40">
        <v>2566.829999999999</v>
      </c>
      <c r="K44" s="40">
        <f>C44+E44+G44+I44</f>
        <v>30158.46</v>
      </c>
      <c r="L44" s="40">
        <f>D44+F44+H44+J44</f>
        <v>20234.569999999996</v>
      </c>
      <c r="M44" s="40">
        <f>C44+E44+G44+I44</f>
        <v>30158.46</v>
      </c>
      <c r="N44" s="40">
        <f>L44</f>
        <v>20234.569999999996</v>
      </c>
      <c r="O44" s="40">
        <f t="shared" si="6"/>
        <v>-9923.8900000000031</v>
      </c>
      <c r="P44" s="259">
        <f t="shared" si="3"/>
        <v>-32.905824766914506</v>
      </c>
      <c r="Q44" s="85"/>
      <c r="U44" s="158"/>
    </row>
    <row r="45" spans="1:21" s="63" customFormat="1" ht="12.75" customHeight="1">
      <c r="A45" s="60">
        <v>2120</v>
      </c>
      <c r="B45" s="33" t="s">
        <v>53</v>
      </c>
      <c r="C45" s="79">
        <v>174461.46000000002</v>
      </c>
      <c r="D45" s="222">
        <v>160794.25</v>
      </c>
      <c r="E45" s="35">
        <v>175122.8</v>
      </c>
      <c r="F45" s="35">
        <v>183706.88</v>
      </c>
      <c r="G45" s="35">
        <f t="shared" ref="G45:N45" si="24">G46+G47</f>
        <v>190815.66</v>
      </c>
      <c r="H45" s="35">
        <v>161643.11000000002</v>
      </c>
      <c r="I45" s="35">
        <f t="shared" si="24"/>
        <v>83835.040000000008</v>
      </c>
      <c r="J45" s="35">
        <f t="shared" si="24"/>
        <v>99509.57</v>
      </c>
      <c r="K45" s="35">
        <f t="shared" si="24"/>
        <v>624234.96</v>
      </c>
      <c r="L45" s="35">
        <f t="shared" si="24"/>
        <v>605653.81000000006</v>
      </c>
      <c r="M45" s="35">
        <f t="shared" si="24"/>
        <v>624234.96</v>
      </c>
      <c r="N45" s="35">
        <f t="shared" si="24"/>
        <v>605653.81000000006</v>
      </c>
      <c r="O45" s="35">
        <f t="shared" si="6"/>
        <v>-18581.149999999907</v>
      </c>
      <c r="P45" s="259">
        <f t="shared" si="3"/>
        <v>-2.976627582665333</v>
      </c>
      <c r="Q45" s="85"/>
      <c r="R45" s="64"/>
      <c r="U45" s="158"/>
    </row>
    <row r="46" spans="1:21" s="12" customFormat="1" ht="12.75" customHeight="1">
      <c r="A46" s="62">
        <v>2121</v>
      </c>
      <c r="B46" s="33" t="s">
        <v>51</v>
      </c>
      <c r="C46" s="112">
        <v>34787.86</v>
      </c>
      <c r="D46" s="224">
        <v>29346</v>
      </c>
      <c r="E46" s="40">
        <v>48926.630000000005</v>
      </c>
      <c r="F46" s="40">
        <v>40634.449999999997</v>
      </c>
      <c r="G46" s="40">
        <v>56081.48</v>
      </c>
      <c r="H46" s="40">
        <v>28577</v>
      </c>
      <c r="I46" s="40">
        <v>29281.18</v>
      </c>
      <c r="J46" s="40">
        <v>25643</v>
      </c>
      <c r="K46" s="40">
        <f t="shared" ref="K46:L49" si="25">C46+E46+G46+I46</f>
        <v>169077.15</v>
      </c>
      <c r="L46" s="40">
        <f t="shared" si="25"/>
        <v>124200.45</v>
      </c>
      <c r="M46" s="40">
        <f>C46+E46+G46+I46</f>
        <v>169077.15</v>
      </c>
      <c r="N46" s="40">
        <f>L46</f>
        <v>124200.45</v>
      </c>
      <c r="O46" s="40">
        <f t="shared" si="6"/>
        <v>-44876.7</v>
      </c>
      <c r="P46" s="259">
        <f t="shared" si="3"/>
        <v>-26.542143630880933</v>
      </c>
      <c r="Q46" s="85"/>
      <c r="R46" s="2"/>
      <c r="U46" s="158"/>
    </row>
    <row r="47" spans="1:21" ht="12.75" customHeight="1">
      <c r="A47" s="62">
        <v>2122</v>
      </c>
      <c r="B47" s="33" t="s">
        <v>52</v>
      </c>
      <c r="C47" s="112">
        <v>139673.60000000001</v>
      </c>
      <c r="D47" s="224">
        <v>131448.25</v>
      </c>
      <c r="E47" s="40">
        <v>126196.17</v>
      </c>
      <c r="F47" s="224">
        <v>143072.43</v>
      </c>
      <c r="G47" s="40">
        <v>134734.18</v>
      </c>
      <c r="H47" s="40">
        <v>133066.11000000002</v>
      </c>
      <c r="I47" s="40">
        <v>54553.86</v>
      </c>
      <c r="J47" s="40">
        <v>73866.570000000007</v>
      </c>
      <c r="K47" s="40">
        <f t="shared" si="25"/>
        <v>455157.81</v>
      </c>
      <c r="L47" s="40">
        <f t="shared" si="25"/>
        <v>481453.36000000004</v>
      </c>
      <c r="M47" s="40">
        <f>C47+E47+G47+I47</f>
        <v>455157.81</v>
      </c>
      <c r="N47" s="40">
        <f>L47</f>
        <v>481453.36000000004</v>
      </c>
      <c r="O47" s="40">
        <f t="shared" si="6"/>
        <v>26295.550000000047</v>
      </c>
      <c r="P47" s="259">
        <f t="shared" si="3"/>
        <v>5.7772380089446438</v>
      </c>
      <c r="Q47" s="85"/>
      <c r="U47" s="158"/>
    </row>
    <row r="48" spans="1:21" s="12" customFormat="1" ht="14.25">
      <c r="A48" s="73">
        <v>2200</v>
      </c>
      <c r="B48" s="33" t="s">
        <v>54</v>
      </c>
      <c r="C48" s="79">
        <v>3046248.2800000003</v>
      </c>
      <c r="D48" s="222">
        <v>2829277.5300000003</v>
      </c>
      <c r="E48" s="35">
        <v>2925709.6100000003</v>
      </c>
      <c r="F48" s="35">
        <v>2706045.74</v>
      </c>
      <c r="G48" s="35">
        <f>G50+G56+G64+G72+G71+G78+G49</f>
        <v>2804748.84</v>
      </c>
      <c r="H48" s="35">
        <v>2543035.4800000004</v>
      </c>
      <c r="I48" s="35">
        <f>I50+I56+I64+I72+I71+I78+I49</f>
        <v>3366051.3299999996</v>
      </c>
      <c r="J48" s="35">
        <f t="shared" ref="J48" si="26">J50+J56+J64+J72+J71+J78+J49</f>
        <v>3991636.0300000003</v>
      </c>
      <c r="K48" s="35">
        <f t="shared" si="25"/>
        <v>12142758.060000001</v>
      </c>
      <c r="L48" s="35">
        <f t="shared" si="25"/>
        <v>12069994.780000001</v>
      </c>
      <c r="M48" s="35">
        <f>M49+M50+M56+M64+M71+M72+M78</f>
        <v>12142758.059999999</v>
      </c>
      <c r="N48" s="35">
        <f>N49+N50+N56+N64+N71+N72+N78</f>
        <v>12069994.779999999</v>
      </c>
      <c r="O48" s="35">
        <f t="shared" si="6"/>
        <v>-72763.279999999329</v>
      </c>
      <c r="P48" s="259">
        <f t="shared" si="3"/>
        <v>-0.59923190135601978</v>
      </c>
      <c r="Q48" s="85"/>
      <c r="R48" s="2"/>
      <c r="U48" s="158"/>
    </row>
    <row r="49" spans="1:21" ht="12.75" customHeight="1">
      <c r="A49" s="60">
        <v>2210</v>
      </c>
      <c r="B49" s="33" t="s">
        <v>55</v>
      </c>
      <c r="C49" s="112">
        <v>800853.95</v>
      </c>
      <c r="D49" s="224">
        <v>738168.01</v>
      </c>
      <c r="E49" s="40">
        <v>922748.91</v>
      </c>
      <c r="F49" s="224">
        <v>678683.76</v>
      </c>
      <c r="G49" s="40">
        <v>820740.77</v>
      </c>
      <c r="H49" s="221">
        <v>639626.85999999987</v>
      </c>
      <c r="I49" s="40">
        <v>937943.86</v>
      </c>
      <c r="J49" s="40">
        <v>843751.23</v>
      </c>
      <c r="K49" s="40">
        <f t="shared" si="25"/>
        <v>3482287.4899999998</v>
      </c>
      <c r="L49" s="40">
        <f t="shared" si="25"/>
        <v>2900229.86</v>
      </c>
      <c r="M49" s="40">
        <f>C49+E49+G49+I49</f>
        <v>3482287.4899999998</v>
      </c>
      <c r="N49" s="40">
        <f>L49</f>
        <v>2900229.86</v>
      </c>
      <c r="O49" s="40">
        <f t="shared" si="6"/>
        <v>-582057.62999999989</v>
      </c>
      <c r="P49" s="259">
        <f t="shared" si="3"/>
        <v>-16.714806909868315</v>
      </c>
      <c r="Q49" s="85"/>
      <c r="U49" s="158"/>
    </row>
    <row r="50" spans="1:21" s="12" customFormat="1" ht="12.75" customHeight="1">
      <c r="A50" s="60">
        <v>2220</v>
      </c>
      <c r="B50" s="33" t="s">
        <v>56</v>
      </c>
      <c r="C50" s="79">
        <v>337489.99</v>
      </c>
      <c r="D50" s="222">
        <v>281222.18999999994</v>
      </c>
      <c r="E50" s="35">
        <v>184693.22999999998</v>
      </c>
      <c r="F50" s="35">
        <v>249425.48</v>
      </c>
      <c r="G50" s="35">
        <f t="shared" ref="G50:I50" si="27">G51+G52+G53+G55+G54</f>
        <v>138180.15</v>
      </c>
      <c r="H50" s="35">
        <v>168215.2</v>
      </c>
      <c r="I50" s="35">
        <f t="shared" si="27"/>
        <v>268261.58</v>
      </c>
      <c r="J50" s="35">
        <f>J51+J52+J53+J55+J54</f>
        <v>262154.75</v>
      </c>
      <c r="K50" s="35">
        <f>K51+K52+K53+K55+K54</f>
        <v>928624.95</v>
      </c>
      <c r="L50" s="35">
        <f>L51+L52+L53+L55+L54</f>
        <v>961017.62</v>
      </c>
      <c r="M50" s="35">
        <f>M51+M52+M53+M55+M54</f>
        <v>928624.95</v>
      </c>
      <c r="N50" s="35">
        <f>N51+N52+N53+N55+N54</f>
        <v>961017.62</v>
      </c>
      <c r="O50" s="35">
        <f t="shared" si="6"/>
        <v>32392.670000000042</v>
      </c>
      <c r="P50" s="259">
        <f t="shared" si="3"/>
        <v>3.4882403278094181</v>
      </c>
      <c r="Q50" s="85"/>
      <c r="R50" s="2"/>
      <c r="U50" s="158"/>
    </row>
    <row r="51" spans="1:21" ht="12.75" customHeight="1">
      <c r="A51" s="62">
        <v>2221</v>
      </c>
      <c r="B51" s="33" t="s">
        <v>57</v>
      </c>
      <c r="C51" s="112">
        <v>196586</v>
      </c>
      <c r="D51" s="224">
        <v>155403.54999999999</v>
      </c>
      <c r="E51" s="40">
        <v>54959</v>
      </c>
      <c r="F51" s="40">
        <v>73414.95</v>
      </c>
      <c r="G51" s="40">
        <v>2602</v>
      </c>
      <c r="H51" s="40">
        <v>271.39</v>
      </c>
      <c r="I51" s="40">
        <v>133425</v>
      </c>
      <c r="J51" s="40">
        <v>74830.02</v>
      </c>
      <c r="K51" s="40">
        <f t="shared" ref="K51:L55" si="28">C51+E51+G51+I51</f>
        <v>387572</v>
      </c>
      <c r="L51" s="40">
        <f t="shared" si="28"/>
        <v>303919.91000000003</v>
      </c>
      <c r="M51" s="40">
        <f t="shared" ref="M51:M55" si="29">C51+E51+G51+I51</f>
        <v>387572</v>
      </c>
      <c r="N51" s="40">
        <f>L51</f>
        <v>303919.91000000003</v>
      </c>
      <c r="O51" s="40">
        <f t="shared" si="6"/>
        <v>-83652.089999999967</v>
      </c>
      <c r="P51" s="259">
        <f t="shared" si="3"/>
        <v>-21.583625752118309</v>
      </c>
      <c r="Q51" s="85"/>
      <c r="U51" s="158"/>
    </row>
    <row r="52" spans="1:21" ht="12.75" customHeight="1">
      <c r="A52" s="62">
        <v>2222</v>
      </c>
      <c r="B52" s="33" t="s">
        <v>58</v>
      </c>
      <c r="C52" s="112">
        <v>4124</v>
      </c>
      <c r="D52" s="224">
        <v>3664.61</v>
      </c>
      <c r="E52" s="40">
        <v>4954</v>
      </c>
      <c r="F52" s="40">
        <v>3451.43</v>
      </c>
      <c r="G52" s="40">
        <v>4924</v>
      </c>
      <c r="H52" s="40">
        <v>3240.45</v>
      </c>
      <c r="I52" s="40">
        <v>4160</v>
      </c>
      <c r="J52" s="40">
        <v>3810.63</v>
      </c>
      <c r="K52" s="40">
        <f t="shared" si="28"/>
        <v>18162</v>
      </c>
      <c r="L52" s="40">
        <f t="shared" si="28"/>
        <v>14167.119999999999</v>
      </c>
      <c r="M52" s="40">
        <f t="shared" si="29"/>
        <v>18162</v>
      </c>
      <c r="N52" s="40">
        <f>L52</f>
        <v>14167.119999999999</v>
      </c>
      <c r="O52" s="40">
        <f t="shared" si="6"/>
        <v>-3994.880000000001</v>
      </c>
      <c r="P52" s="259">
        <f t="shared" si="3"/>
        <v>-21.995815438828327</v>
      </c>
      <c r="Q52" s="85"/>
      <c r="U52" s="158"/>
    </row>
    <row r="53" spans="1:21" ht="12.75" customHeight="1">
      <c r="A53" s="62">
        <v>2223</v>
      </c>
      <c r="B53" s="33" t="s">
        <v>59</v>
      </c>
      <c r="C53" s="112">
        <v>129799.99</v>
      </c>
      <c r="D53" s="224">
        <v>115517.18</v>
      </c>
      <c r="E53" s="40">
        <v>118000.23</v>
      </c>
      <c r="F53" s="40">
        <v>164733.89000000001</v>
      </c>
      <c r="G53" s="40">
        <v>123874.15</v>
      </c>
      <c r="H53" s="40">
        <v>157966.41</v>
      </c>
      <c r="I53" s="40">
        <v>124096.58</v>
      </c>
      <c r="J53" s="40">
        <v>176807.81</v>
      </c>
      <c r="K53" s="40">
        <f t="shared" si="28"/>
        <v>495770.95</v>
      </c>
      <c r="L53" s="40">
        <f t="shared" si="28"/>
        <v>615025.29</v>
      </c>
      <c r="M53" s="40">
        <f t="shared" si="29"/>
        <v>495770.95</v>
      </c>
      <c r="N53" s="40">
        <f>L53</f>
        <v>615025.29</v>
      </c>
      <c r="O53" s="40">
        <f t="shared" si="6"/>
        <v>119254.34000000003</v>
      </c>
      <c r="P53" s="259">
        <f t="shared" si="3"/>
        <v>24.054321859721718</v>
      </c>
      <c r="Q53" s="85"/>
      <c r="U53" s="158"/>
    </row>
    <row r="54" spans="1:21" ht="12.75" customHeight="1">
      <c r="A54" s="62">
        <v>2224</v>
      </c>
      <c r="B54" s="33" t="s">
        <v>60</v>
      </c>
      <c r="C54" s="112">
        <v>5280</v>
      </c>
      <c r="D54" s="224">
        <v>6192.36</v>
      </c>
      <c r="E54" s="40">
        <v>5280</v>
      </c>
      <c r="F54" s="40">
        <v>7747.75</v>
      </c>
      <c r="G54" s="40">
        <v>5280</v>
      </c>
      <c r="H54" s="40">
        <v>6736.95</v>
      </c>
      <c r="I54" s="40">
        <v>5280</v>
      </c>
      <c r="J54" s="40">
        <v>6706.29</v>
      </c>
      <c r="K54" s="40">
        <f t="shared" si="28"/>
        <v>21120</v>
      </c>
      <c r="L54" s="40">
        <f t="shared" si="28"/>
        <v>27383.350000000002</v>
      </c>
      <c r="M54" s="40">
        <f t="shared" si="29"/>
        <v>21120</v>
      </c>
      <c r="N54" s="40">
        <f>L54</f>
        <v>27383.350000000002</v>
      </c>
      <c r="O54" s="40">
        <f t="shared" si="6"/>
        <v>6263.3500000000022</v>
      </c>
      <c r="P54" s="259">
        <f t="shared" si="3"/>
        <v>29.656013257575768</v>
      </c>
      <c r="Q54" s="85"/>
      <c r="U54" s="158"/>
    </row>
    <row r="55" spans="1:21" ht="12.75" customHeight="1">
      <c r="A55" s="62">
        <v>2229</v>
      </c>
      <c r="B55" s="33" t="s">
        <v>61</v>
      </c>
      <c r="C55" s="112">
        <v>1700</v>
      </c>
      <c r="D55" s="224">
        <v>444.49</v>
      </c>
      <c r="E55" s="40">
        <v>1500</v>
      </c>
      <c r="F55" s="40">
        <v>77.459999999999994</v>
      </c>
      <c r="G55" s="40">
        <v>1500</v>
      </c>
      <c r="H55" s="40">
        <v>0</v>
      </c>
      <c r="I55" s="40">
        <v>1300</v>
      </c>
      <c r="J55" s="40">
        <v>0</v>
      </c>
      <c r="K55" s="40">
        <f t="shared" si="28"/>
        <v>6000</v>
      </c>
      <c r="L55" s="40">
        <f t="shared" si="28"/>
        <v>521.95000000000005</v>
      </c>
      <c r="M55" s="40">
        <f t="shared" si="29"/>
        <v>6000</v>
      </c>
      <c r="N55" s="40">
        <f>L55</f>
        <v>521.95000000000005</v>
      </c>
      <c r="O55" s="40">
        <f t="shared" si="6"/>
        <v>-5478.05</v>
      </c>
      <c r="P55" s="259">
        <f t="shared" si="3"/>
        <v>-91.30083333333333</v>
      </c>
      <c r="Q55" s="85"/>
      <c r="U55" s="158"/>
    </row>
    <row r="56" spans="1:21" s="12" customFormat="1" ht="24" customHeight="1">
      <c r="A56" s="60">
        <v>2230</v>
      </c>
      <c r="B56" s="33" t="s">
        <v>62</v>
      </c>
      <c r="C56" s="79">
        <v>955113.12</v>
      </c>
      <c r="D56" s="222">
        <v>938614.91</v>
      </c>
      <c r="E56" s="35">
        <v>1340128.78</v>
      </c>
      <c r="F56" s="35">
        <v>1082847.3</v>
      </c>
      <c r="G56" s="35">
        <f t="shared" ref="G56:N56" si="30">SUM(G57:G63)</f>
        <v>1112833.9099999999</v>
      </c>
      <c r="H56" s="35">
        <v>928074.85</v>
      </c>
      <c r="I56" s="35">
        <f t="shared" si="30"/>
        <v>1249624.19</v>
      </c>
      <c r="J56" s="35">
        <f t="shared" si="30"/>
        <v>1720700.31</v>
      </c>
      <c r="K56" s="35">
        <f t="shared" si="30"/>
        <v>4657700</v>
      </c>
      <c r="L56" s="35">
        <f t="shared" si="30"/>
        <v>4670237.37</v>
      </c>
      <c r="M56" s="35">
        <f t="shared" si="30"/>
        <v>4657700</v>
      </c>
      <c r="N56" s="35">
        <f t="shared" si="30"/>
        <v>4670237.37</v>
      </c>
      <c r="O56" s="35">
        <f t="shared" si="6"/>
        <v>12537.370000000112</v>
      </c>
      <c r="P56" s="259">
        <f t="shared" si="3"/>
        <v>0.26917512935569299</v>
      </c>
      <c r="Q56" s="85"/>
      <c r="R56" s="2"/>
      <c r="U56" s="158"/>
    </row>
    <row r="57" spans="1:21" ht="13.5" customHeight="1">
      <c r="A57" s="62">
        <v>2231</v>
      </c>
      <c r="B57" s="33" t="s">
        <v>63</v>
      </c>
      <c r="C57" s="112">
        <v>12200</v>
      </c>
      <c r="D57" s="224">
        <v>33215.980000000003</v>
      </c>
      <c r="E57" s="40">
        <v>8000</v>
      </c>
      <c r="F57" s="224">
        <v>807.03</v>
      </c>
      <c r="G57" s="40">
        <v>10000</v>
      </c>
      <c r="H57" s="40">
        <v>4464.8</v>
      </c>
      <c r="I57" s="40">
        <v>5956</v>
      </c>
      <c r="J57" s="40">
        <v>625</v>
      </c>
      <c r="K57" s="40">
        <f t="shared" ref="K57:L63" si="31">C57+E57+G57+I57</f>
        <v>36156</v>
      </c>
      <c r="L57" s="40">
        <f t="shared" si="31"/>
        <v>39112.810000000005</v>
      </c>
      <c r="M57" s="40">
        <f t="shared" ref="M57:M63" si="32">C57+E57+G57+I57</f>
        <v>36156</v>
      </c>
      <c r="N57" s="40">
        <f t="shared" ref="N57:N63" si="33">L57</f>
        <v>39112.810000000005</v>
      </c>
      <c r="O57" s="40">
        <f t="shared" si="6"/>
        <v>2956.8100000000049</v>
      </c>
      <c r="P57" s="259">
        <f t="shared" si="3"/>
        <v>8.1779234428587362</v>
      </c>
      <c r="Q57" s="85"/>
      <c r="U57" s="158"/>
    </row>
    <row r="58" spans="1:21" s="12" customFormat="1" ht="12.75" customHeight="1">
      <c r="A58" s="62">
        <v>2232</v>
      </c>
      <c r="B58" s="33" t="s">
        <v>64</v>
      </c>
      <c r="C58" s="112">
        <v>81787.8</v>
      </c>
      <c r="D58" s="224">
        <v>53717.9</v>
      </c>
      <c r="E58" s="40">
        <v>117506.84</v>
      </c>
      <c r="F58" s="40">
        <v>137115.32999999999</v>
      </c>
      <c r="G58" s="40">
        <v>76365.679999999993</v>
      </c>
      <c r="H58" s="40">
        <v>112667.6</v>
      </c>
      <c r="I58" s="40">
        <v>88491.55</v>
      </c>
      <c r="J58" s="40">
        <v>313645.45</v>
      </c>
      <c r="K58" s="40">
        <f t="shared" si="31"/>
        <v>364151.87</v>
      </c>
      <c r="L58" s="40">
        <f t="shared" si="31"/>
        <v>617146.28</v>
      </c>
      <c r="M58" s="40">
        <f t="shared" si="32"/>
        <v>364151.87</v>
      </c>
      <c r="N58" s="40">
        <f t="shared" si="33"/>
        <v>617146.28</v>
      </c>
      <c r="O58" s="40">
        <f t="shared" si="6"/>
        <v>252994.41000000003</v>
      </c>
      <c r="P58" s="259">
        <f t="shared" si="3"/>
        <v>69.474972076897487</v>
      </c>
      <c r="Q58" s="85"/>
      <c r="R58" s="2"/>
      <c r="S58" s="2"/>
      <c r="U58" s="158"/>
    </row>
    <row r="59" spans="1:21" s="12" customFormat="1" ht="12.75" customHeight="1">
      <c r="A59" s="62">
        <v>2233</v>
      </c>
      <c r="B59" s="33" t="s">
        <v>65</v>
      </c>
      <c r="C59" s="112">
        <v>5110.92</v>
      </c>
      <c r="D59" s="224">
        <v>4453.79</v>
      </c>
      <c r="E59" s="40">
        <v>5402.13</v>
      </c>
      <c r="F59" s="40">
        <v>2537.67</v>
      </c>
      <c r="G59" s="40">
        <v>4802.6000000000004</v>
      </c>
      <c r="H59" s="40">
        <v>1756.92</v>
      </c>
      <c r="I59" s="40">
        <v>4621.08</v>
      </c>
      <c r="J59" s="40">
        <v>4846.3799999999992</v>
      </c>
      <c r="K59" s="40">
        <f t="shared" si="31"/>
        <v>19936.73</v>
      </c>
      <c r="L59" s="40">
        <f t="shared" si="31"/>
        <v>13594.76</v>
      </c>
      <c r="M59" s="40">
        <f t="shared" si="32"/>
        <v>19936.73</v>
      </c>
      <c r="N59" s="40">
        <f t="shared" si="33"/>
        <v>13594.76</v>
      </c>
      <c r="O59" s="40">
        <f t="shared" si="6"/>
        <v>-6341.9699999999993</v>
      </c>
      <c r="P59" s="259">
        <f t="shared" si="3"/>
        <v>-31.810482461266215</v>
      </c>
      <c r="Q59" s="85"/>
      <c r="R59" s="2"/>
      <c r="U59" s="158"/>
    </row>
    <row r="60" spans="1:21" s="12" customFormat="1" ht="12.75" customHeight="1">
      <c r="A60" s="62">
        <v>2234</v>
      </c>
      <c r="B60" s="33" t="s">
        <v>142</v>
      </c>
      <c r="C60" s="112"/>
      <c r="D60" s="224"/>
      <c r="E60" s="40"/>
      <c r="F60" s="40"/>
      <c r="G60" s="40"/>
      <c r="H60" s="40"/>
      <c r="I60" s="40"/>
      <c r="J60" s="40">
        <v>47.5</v>
      </c>
      <c r="K60" s="40"/>
      <c r="L60" s="40">
        <f t="shared" si="31"/>
        <v>47.5</v>
      </c>
      <c r="M60" s="40">
        <f t="shared" si="32"/>
        <v>0</v>
      </c>
      <c r="N60" s="40">
        <f t="shared" si="33"/>
        <v>47.5</v>
      </c>
      <c r="O60" s="40"/>
      <c r="P60" s="259"/>
      <c r="Q60" s="85"/>
      <c r="R60" s="2"/>
      <c r="U60" s="158"/>
    </row>
    <row r="61" spans="1:21" ht="14.45" customHeight="1">
      <c r="A61" s="62">
        <v>2235</v>
      </c>
      <c r="B61" s="33" t="s">
        <v>66</v>
      </c>
      <c r="C61" s="112">
        <v>18000</v>
      </c>
      <c r="D61" s="224">
        <v>8096.32</v>
      </c>
      <c r="E61" s="40">
        <v>23000</v>
      </c>
      <c r="F61" s="40">
        <v>13799.37</v>
      </c>
      <c r="G61" s="40">
        <v>20567</v>
      </c>
      <c r="H61" s="40">
        <v>15584.65</v>
      </c>
      <c r="I61" s="40">
        <v>21000</v>
      </c>
      <c r="J61" s="40">
        <v>44376.56</v>
      </c>
      <c r="K61" s="40">
        <f t="shared" si="31"/>
        <v>82567</v>
      </c>
      <c r="L61" s="40">
        <f t="shared" si="31"/>
        <v>81856.899999999994</v>
      </c>
      <c r="M61" s="40">
        <f t="shared" si="32"/>
        <v>82567</v>
      </c>
      <c r="N61" s="40">
        <f t="shared" si="33"/>
        <v>81856.899999999994</v>
      </c>
      <c r="O61" s="40">
        <f t="shared" si="6"/>
        <v>-710.10000000000582</v>
      </c>
      <c r="P61" s="259">
        <f t="shared" si="3"/>
        <v>-0.86002882507540035</v>
      </c>
      <c r="Q61" s="85"/>
      <c r="U61" s="158"/>
    </row>
    <row r="62" spans="1:21" ht="12.75" customHeight="1">
      <c r="A62" s="62">
        <v>2236</v>
      </c>
      <c r="B62" s="81" t="s">
        <v>67</v>
      </c>
      <c r="C62" s="112">
        <v>890</v>
      </c>
      <c r="D62" s="224">
        <v>1516.26</v>
      </c>
      <c r="E62" s="40">
        <v>790</v>
      </c>
      <c r="F62" s="40">
        <v>1411.01</v>
      </c>
      <c r="G62" s="40">
        <v>790</v>
      </c>
      <c r="H62" s="40">
        <v>1479.01</v>
      </c>
      <c r="I62" s="40">
        <v>890</v>
      </c>
      <c r="J62" s="40">
        <f>2086.18</f>
        <v>2086.1799999999998</v>
      </c>
      <c r="K62" s="40">
        <f t="shared" si="31"/>
        <v>3360</v>
      </c>
      <c r="L62" s="40">
        <f t="shared" si="31"/>
        <v>6492.4599999999991</v>
      </c>
      <c r="M62" s="40">
        <f t="shared" si="32"/>
        <v>3360</v>
      </c>
      <c r="N62" s="40">
        <f t="shared" si="33"/>
        <v>6492.4599999999991</v>
      </c>
      <c r="O62" s="40">
        <f t="shared" si="6"/>
        <v>3132.4599999999991</v>
      </c>
      <c r="P62" s="259">
        <f t="shared" si="3"/>
        <v>93.22797619047617</v>
      </c>
      <c r="Q62" s="85"/>
      <c r="U62" s="158"/>
    </row>
    <row r="63" spans="1:21" ht="15" customHeight="1">
      <c r="A63" s="62">
        <v>2239</v>
      </c>
      <c r="B63" s="81" t="s">
        <v>68</v>
      </c>
      <c r="C63" s="112">
        <v>837124.4</v>
      </c>
      <c r="D63" s="224">
        <v>837614.66</v>
      </c>
      <c r="E63" s="40">
        <v>1185429.81</v>
      </c>
      <c r="F63" s="224">
        <v>927176.89</v>
      </c>
      <c r="G63" s="40">
        <v>1000308.63</v>
      </c>
      <c r="H63" s="40">
        <v>792121.87</v>
      </c>
      <c r="I63" s="40">
        <v>1128665.56</v>
      </c>
      <c r="J63" s="40">
        <v>1355073.24</v>
      </c>
      <c r="K63" s="40">
        <f t="shared" si="31"/>
        <v>4151528.4</v>
      </c>
      <c r="L63" s="40">
        <f t="shared" si="31"/>
        <v>3911986.66</v>
      </c>
      <c r="M63" s="40">
        <f t="shared" si="32"/>
        <v>4151528.4</v>
      </c>
      <c r="N63" s="40">
        <f t="shared" si="33"/>
        <v>3911986.66</v>
      </c>
      <c r="O63" s="40">
        <f t="shared" si="6"/>
        <v>-239541.73999999976</v>
      </c>
      <c r="P63" s="259">
        <f t="shared" si="3"/>
        <v>-5.7699651048996738</v>
      </c>
      <c r="Q63" s="85"/>
      <c r="U63" s="158"/>
    </row>
    <row r="64" spans="1:21" s="12" customFormat="1" ht="15" customHeight="1">
      <c r="A64" s="60">
        <v>2240</v>
      </c>
      <c r="B64" s="33" t="s">
        <v>69</v>
      </c>
      <c r="C64" s="79">
        <v>129469.61</v>
      </c>
      <c r="D64" s="222">
        <v>109809.93000000001</v>
      </c>
      <c r="E64" s="35">
        <v>133883.45000000001</v>
      </c>
      <c r="F64" s="35">
        <v>104551.43</v>
      </c>
      <c r="G64" s="35">
        <f t="shared" ref="G64:N64" si="34">SUM(G65:G70)</f>
        <v>160747.68</v>
      </c>
      <c r="H64" s="35">
        <v>122757.19000000002</v>
      </c>
      <c r="I64" s="35">
        <f t="shared" si="34"/>
        <v>133772.45000000001</v>
      </c>
      <c r="J64" s="35">
        <f t="shared" si="34"/>
        <v>205129.53999999998</v>
      </c>
      <c r="K64" s="35">
        <f>SUM(K65:K70)</f>
        <v>557873.18999999994</v>
      </c>
      <c r="L64" s="35">
        <f t="shared" si="34"/>
        <v>542248.09000000008</v>
      </c>
      <c r="M64" s="35">
        <f t="shared" si="34"/>
        <v>557873.18999999994</v>
      </c>
      <c r="N64" s="35">
        <f t="shared" si="34"/>
        <v>542248.09000000008</v>
      </c>
      <c r="O64" s="35">
        <f t="shared" si="6"/>
        <v>-15625.09999999986</v>
      </c>
      <c r="P64" s="259">
        <f t="shared" si="3"/>
        <v>-2.8008336446495772</v>
      </c>
      <c r="Q64" s="85"/>
      <c r="R64" s="2"/>
      <c r="U64" s="158"/>
    </row>
    <row r="65" spans="1:23" ht="12.75" customHeight="1">
      <c r="A65" s="62">
        <v>2241</v>
      </c>
      <c r="B65" s="33" t="s">
        <v>70</v>
      </c>
      <c r="C65" s="112">
        <v>2000</v>
      </c>
      <c r="D65" s="224">
        <v>0</v>
      </c>
      <c r="E65" s="40">
        <v>8000</v>
      </c>
      <c r="F65" s="40"/>
      <c r="G65" s="40">
        <v>23574</v>
      </c>
      <c r="H65" s="40">
        <v>60</v>
      </c>
      <c r="I65" s="40">
        <v>10000</v>
      </c>
      <c r="J65" s="40">
        <v>0</v>
      </c>
      <c r="K65" s="40">
        <f t="shared" ref="K65:L71" si="35">C65+E65+G65+I65</f>
        <v>43574</v>
      </c>
      <c r="L65" s="40">
        <f t="shared" si="35"/>
        <v>60</v>
      </c>
      <c r="M65" s="40">
        <f t="shared" ref="M65:M70" si="36">C65+E65+G65+I65</f>
        <v>43574</v>
      </c>
      <c r="N65" s="40">
        <f t="shared" ref="N65:N71" si="37">L65</f>
        <v>60</v>
      </c>
      <c r="O65" s="40">
        <f t="shared" si="6"/>
        <v>-43514</v>
      </c>
      <c r="P65" s="259">
        <f t="shared" si="3"/>
        <v>-99.862303208335248</v>
      </c>
      <c r="Q65" s="85"/>
      <c r="U65" s="158"/>
    </row>
    <row r="66" spans="1:23" ht="12.75" customHeight="1">
      <c r="A66" s="62">
        <v>2242</v>
      </c>
      <c r="B66" s="33" t="s">
        <v>71</v>
      </c>
      <c r="C66" s="112">
        <v>12244.130000000001</v>
      </c>
      <c r="D66" s="224">
        <v>12542.28</v>
      </c>
      <c r="E66" s="40">
        <v>12545.65</v>
      </c>
      <c r="F66" s="40">
        <v>11268.75</v>
      </c>
      <c r="G66" s="40">
        <v>18370.240000000002</v>
      </c>
      <c r="H66" s="40">
        <v>11080.29</v>
      </c>
      <c r="I66" s="40">
        <v>11123.35</v>
      </c>
      <c r="J66" s="40">
        <v>17591.740000000009</v>
      </c>
      <c r="K66" s="40">
        <f t="shared" si="35"/>
        <v>54283.37</v>
      </c>
      <c r="L66" s="40">
        <f t="shared" si="35"/>
        <v>52483.060000000012</v>
      </c>
      <c r="M66" s="40">
        <f t="shared" si="36"/>
        <v>54283.37</v>
      </c>
      <c r="N66" s="40">
        <f t="shared" si="37"/>
        <v>52483.060000000012</v>
      </c>
      <c r="O66" s="40">
        <f t="shared" si="6"/>
        <v>-1800.3099999999904</v>
      </c>
      <c r="P66" s="259">
        <f t="shared" si="3"/>
        <v>-3.3165037469117897</v>
      </c>
      <c r="Q66" s="85"/>
      <c r="U66" s="158"/>
    </row>
    <row r="67" spans="1:23" ht="12" customHeight="1">
      <c r="A67" s="62">
        <v>2243</v>
      </c>
      <c r="B67" s="33" t="s">
        <v>72</v>
      </c>
      <c r="C67" s="112">
        <v>15755</v>
      </c>
      <c r="D67" s="224">
        <v>7604.04</v>
      </c>
      <c r="E67" s="40">
        <v>16675</v>
      </c>
      <c r="F67" s="40">
        <v>19122.28</v>
      </c>
      <c r="G67" s="40">
        <v>16606</v>
      </c>
      <c r="H67" s="40">
        <v>8865.17</v>
      </c>
      <c r="I67" s="40">
        <v>15650</v>
      </c>
      <c r="J67" s="40">
        <v>23572.73</v>
      </c>
      <c r="K67" s="40">
        <f t="shared" si="35"/>
        <v>64686</v>
      </c>
      <c r="L67" s="40">
        <f t="shared" si="35"/>
        <v>59164.22</v>
      </c>
      <c r="M67" s="40">
        <f t="shared" si="36"/>
        <v>64686</v>
      </c>
      <c r="N67" s="40">
        <f t="shared" si="37"/>
        <v>59164.22</v>
      </c>
      <c r="O67" s="40">
        <f t="shared" si="6"/>
        <v>-5521.7799999999988</v>
      </c>
      <c r="P67" s="259">
        <f t="shared" si="3"/>
        <v>-8.5362829669480238</v>
      </c>
      <c r="Q67" s="85"/>
      <c r="U67" s="158"/>
    </row>
    <row r="68" spans="1:23" ht="12.75" customHeight="1">
      <c r="A68" s="62">
        <v>2244</v>
      </c>
      <c r="B68" s="33" t="s">
        <v>73</v>
      </c>
      <c r="C68" s="112">
        <v>78652.679999999993</v>
      </c>
      <c r="D68" s="224">
        <v>76696.600000000006</v>
      </c>
      <c r="E68" s="40">
        <v>75445</v>
      </c>
      <c r="F68" s="40">
        <v>73135.399999999994</v>
      </c>
      <c r="G68" s="40">
        <v>76959.64</v>
      </c>
      <c r="H68" s="40">
        <v>102296.27</v>
      </c>
      <c r="I68" s="40">
        <v>74376.5</v>
      </c>
      <c r="J68" s="40">
        <v>153705.26999999999</v>
      </c>
      <c r="K68" s="40">
        <f t="shared" si="35"/>
        <v>305433.82</v>
      </c>
      <c r="L68" s="40">
        <f t="shared" si="35"/>
        <v>405833.54000000004</v>
      </c>
      <c r="M68" s="40">
        <f t="shared" si="36"/>
        <v>305433.82</v>
      </c>
      <c r="N68" s="40">
        <f t="shared" si="37"/>
        <v>405833.54000000004</v>
      </c>
      <c r="O68" s="40">
        <f t="shared" si="6"/>
        <v>100399.72000000003</v>
      </c>
      <c r="P68" s="259">
        <f t="shared" si="3"/>
        <v>32.871186301503883</v>
      </c>
      <c r="Q68" s="85"/>
      <c r="U68" s="158"/>
    </row>
    <row r="69" spans="1:23" ht="12.75" customHeight="1">
      <c r="A69" s="62">
        <v>2247</v>
      </c>
      <c r="B69" s="33" t="s">
        <v>74</v>
      </c>
      <c r="C69" s="112">
        <v>2017.8</v>
      </c>
      <c r="D69" s="224">
        <v>2623.61</v>
      </c>
      <c r="E69" s="40">
        <v>1217.8</v>
      </c>
      <c r="F69" s="40">
        <v>1025</v>
      </c>
      <c r="G69" s="40">
        <v>2637.8</v>
      </c>
      <c r="H69" s="40">
        <v>455.46</v>
      </c>
      <c r="I69" s="40">
        <v>5622.6</v>
      </c>
      <c r="J69" s="40">
        <v>10259.799999999999</v>
      </c>
      <c r="K69" s="40">
        <f t="shared" si="35"/>
        <v>11496</v>
      </c>
      <c r="L69" s="40">
        <f t="shared" si="35"/>
        <v>14363.869999999999</v>
      </c>
      <c r="M69" s="40">
        <f t="shared" si="36"/>
        <v>11496</v>
      </c>
      <c r="N69" s="40">
        <f t="shared" si="37"/>
        <v>14363.869999999999</v>
      </c>
      <c r="O69" s="40">
        <f t="shared" si="6"/>
        <v>2867.869999999999</v>
      </c>
      <c r="P69" s="259">
        <f t="shared" si="3"/>
        <v>24.94667710508002</v>
      </c>
      <c r="Q69" s="85"/>
      <c r="U69" s="158"/>
    </row>
    <row r="70" spans="1:23" ht="14.45" customHeight="1">
      <c r="A70" s="62">
        <v>2249</v>
      </c>
      <c r="B70" s="33" t="s">
        <v>75</v>
      </c>
      <c r="C70" s="112">
        <v>18800</v>
      </c>
      <c r="D70" s="224">
        <v>10343.4</v>
      </c>
      <c r="E70" s="40">
        <v>20000</v>
      </c>
      <c r="F70" s="40"/>
      <c r="G70" s="40">
        <v>22600</v>
      </c>
      <c r="H70" s="40">
        <v>0</v>
      </c>
      <c r="I70" s="40">
        <v>17000</v>
      </c>
      <c r="J70" s="40">
        <v>0</v>
      </c>
      <c r="K70" s="40">
        <f t="shared" si="35"/>
        <v>78400</v>
      </c>
      <c r="L70" s="40">
        <f t="shared" si="35"/>
        <v>10343.4</v>
      </c>
      <c r="M70" s="40">
        <f t="shared" si="36"/>
        <v>78400</v>
      </c>
      <c r="N70" s="40">
        <f t="shared" si="37"/>
        <v>10343.4</v>
      </c>
      <c r="O70" s="40">
        <f t="shared" si="6"/>
        <v>-68056.600000000006</v>
      </c>
      <c r="P70" s="259">
        <f t="shared" si="3"/>
        <v>-86.806887755102053</v>
      </c>
      <c r="Q70" s="85"/>
      <c r="U70" s="158"/>
    </row>
    <row r="71" spans="1:23" s="12" customFormat="1" ht="12.75" customHeight="1">
      <c r="A71" s="60">
        <v>2250</v>
      </c>
      <c r="B71" s="33" t="s">
        <v>76</v>
      </c>
      <c r="C71" s="212">
        <v>239848.65</v>
      </c>
      <c r="D71" s="228">
        <v>368626.26</v>
      </c>
      <c r="E71" s="71">
        <v>192969.31</v>
      </c>
      <c r="F71" s="71">
        <v>427968.36</v>
      </c>
      <c r="G71" s="71">
        <v>131182.63</v>
      </c>
      <c r="H71" s="71">
        <v>262568.62000000005</v>
      </c>
      <c r="I71" s="71">
        <v>418550.11</v>
      </c>
      <c r="J71" s="71">
        <v>480031.89</v>
      </c>
      <c r="K71" s="71">
        <f t="shared" si="35"/>
        <v>982550.7</v>
      </c>
      <c r="L71" s="71">
        <f t="shared" si="35"/>
        <v>1539195.13</v>
      </c>
      <c r="M71" s="71">
        <f>C71+E71+G71+I71</f>
        <v>982550.7</v>
      </c>
      <c r="N71" s="71">
        <f t="shared" si="37"/>
        <v>1539195.13</v>
      </c>
      <c r="O71" s="71">
        <f t="shared" si="6"/>
        <v>556644.42999999993</v>
      </c>
      <c r="P71" s="259">
        <f t="shared" si="3"/>
        <v>56.652998160807378</v>
      </c>
      <c r="Q71" s="85"/>
      <c r="R71" s="2"/>
      <c r="U71" s="158"/>
    </row>
    <row r="72" spans="1:23" ht="12.75" customHeight="1">
      <c r="A72" s="60">
        <v>2260</v>
      </c>
      <c r="B72" s="33" t="s">
        <v>77</v>
      </c>
      <c r="C72" s="209">
        <v>323528.69999999995</v>
      </c>
      <c r="D72" s="225">
        <v>322230.61</v>
      </c>
      <c r="E72" s="61">
        <v>137873.81</v>
      </c>
      <c r="F72" s="61">
        <v>156168.51</v>
      </c>
      <c r="G72" s="61">
        <f t="shared" ref="G72:N72" si="38">SUM(G73:G77)</f>
        <v>432644.20999999996</v>
      </c>
      <c r="H72" s="61">
        <v>409687.17000000004</v>
      </c>
      <c r="I72" s="61">
        <f t="shared" si="38"/>
        <v>346060.37</v>
      </c>
      <c r="J72" s="61">
        <f t="shared" si="38"/>
        <v>479628.73</v>
      </c>
      <c r="K72" s="61">
        <f>SUM(K73:K77)</f>
        <v>1240107.0899999999</v>
      </c>
      <c r="L72" s="61">
        <f t="shared" si="38"/>
        <v>1367715.0200000003</v>
      </c>
      <c r="M72" s="61">
        <f t="shared" si="38"/>
        <v>1240107.0899999999</v>
      </c>
      <c r="N72" s="61">
        <f t="shared" si="38"/>
        <v>1367715.0200000003</v>
      </c>
      <c r="O72" s="61">
        <f t="shared" si="6"/>
        <v>127607.9300000004</v>
      </c>
      <c r="P72" s="259">
        <f t="shared" si="3"/>
        <v>10.290073416159601</v>
      </c>
      <c r="Q72" s="85"/>
      <c r="U72" s="158"/>
    </row>
    <row r="73" spans="1:23" ht="12.75" customHeight="1">
      <c r="A73" s="62">
        <v>2261</v>
      </c>
      <c r="B73" s="33" t="s">
        <v>78</v>
      </c>
      <c r="C73" s="112">
        <v>24611.260000000002</v>
      </c>
      <c r="D73" s="224">
        <v>29124.06</v>
      </c>
      <c r="E73" s="40">
        <v>19467.830000000002</v>
      </c>
      <c r="F73" s="224">
        <v>7023.51</v>
      </c>
      <c r="G73" s="40">
        <v>21675.64</v>
      </c>
      <c r="H73" s="40">
        <v>27529.29</v>
      </c>
      <c r="I73" s="40">
        <v>28568</v>
      </c>
      <c r="J73" s="40">
        <v>102008.08</v>
      </c>
      <c r="K73" s="40">
        <f t="shared" ref="K73:L78" si="39">C73+E73+G73+I73</f>
        <v>94322.73000000001</v>
      </c>
      <c r="L73" s="40">
        <f t="shared" si="39"/>
        <v>165684.94</v>
      </c>
      <c r="M73" s="40">
        <f t="shared" ref="M73:M80" si="40">C73+E73+G73+I73</f>
        <v>94322.73000000001</v>
      </c>
      <c r="N73" s="40">
        <f t="shared" ref="N73:N80" si="41">L73</f>
        <v>165684.94</v>
      </c>
      <c r="O73" s="40">
        <f t="shared" si="6"/>
        <v>71362.209999999992</v>
      </c>
      <c r="P73" s="259">
        <f t="shared" si="3"/>
        <v>75.657489981471045</v>
      </c>
      <c r="Q73" s="85"/>
      <c r="R73" s="82"/>
      <c r="S73" s="82"/>
      <c r="T73" s="82"/>
      <c r="U73" s="158"/>
      <c r="V73" s="82"/>
      <c r="W73" s="82"/>
    </row>
    <row r="74" spans="1:23" ht="12.75" customHeight="1">
      <c r="A74" s="62">
        <v>2262</v>
      </c>
      <c r="B74" s="33" t="s">
        <v>79</v>
      </c>
      <c r="C74" s="112">
        <v>49425.52</v>
      </c>
      <c r="D74" s="224">
        <v>48734.22</v>
      </c>
      <c r="E74" s="40">
        <v>48649.59</v>
      </c>
      <c r="F74" s="40">
        <v>47983.71</v>
      </c>
      <c r="G74" s="40">
        <v>49197.59</v>
      </c>
      <c r="H74" s="40">
        <v>48523.56</v>
      </c>
      <c r="I74" s="40">
        <v>48732.270000000004</v>
      </c>
      <c r="J74" s="40">
        <v>48841.62</v>
      </c>
      <c r="K74" s="40">
        <f t="shared" si="39"/>
        <v>196004.96999999997</v>
      </c>
      <c r="L74" s="40">
        <f t="shared" si="39"/>
        <v>194083.11</v>
      </c>
      <c r="M74" s="40">
        <f t="shared" si="40"/>
        <v>196004.96999999997</v>
      </c>
      <c r="N74" s="40">
        <f t="shared" si="41"/>
        <v>194083.11</v>
      </c>
      <c r="O74" s="40">
        <f t="shared" si="6"/>
        <v>-1921.859999999986</v>
      </c>
      <c r="P74" s="259">
        <f t="shared" si="3"/>
        <v>-0.98051595324342344</v>
      </c>
      <c r="Q74" s="85"/>
      <c r="U74" s="158"/>
    </row>
    <row r="75" spans="1:23" ht="12.75" customHeight="1">
      <c r="A75" s="62">
        <v>2263</v>
      </c>
      <c r="B75" s="33" t="s">
        <v>80</v>
      </c>
      <c r="C75" s="112">
        <v>3000</v>
      </c>
      <c r="D75" s="224"/>
      <c r="E75" s="40">
        <v>3000</v>
      </c>
      <c r="F75" s="40">
        <v>5839.08</v>
      </c>
      <c r="G75" s="40">
        <v>3000</v>
      </c>
      <c r="H75" s="40">
        <v>0</v>
      </c>
      <c r="I75" s="40">
        <v>3000</v>
      </c>
      <c r="J75" s="40">
        <v>17517.240000000009</v>
      </c>
      <c r="K75" s="40">
        <f t="shared" si="39"/>
        <v>12000</v>
      </c>
      <c r="L75" s="40">
        <f t="shared" si="39"/>
        <v>23356.320000000007</v>
      </c>
      <c r="M75" s="40">
        <f t="shared" si="40"/>
        <v>12000</v>
      </c>
      <c r="N75" s="40">
        <f t="shared" si="41"/>
        <v>23356.320000000007</v>
      </c>
      <c r="O75" s="40">
        <f t="shared" si="6"/>
        <v>11356.320000000007</v>
      </c>
      <c r="P75" s="259">
        <f t="shared" si="3"/>
        <v>94.636000000000053</v>
      </c>
      <c r="Q75" s="85"/>
      <c r="U75" s="158"/>
    </row>
    <row r="76" spans="1:23" ht="12.75" customHeight="1">
      <c r="A76" s="62">
        <v>2264</v>
      </c>
      <c r="B76" s="33" t="s">
        <v>81</v>
      </c>
      <c r="C76" s="112">
        <v>245491.91999999998</v>
      </c>
      <c r="D76" s="224">
        <v>243466.05</v>
      </c>
      <c r="E76" s="40">
        <v>66356.39</v>
      </c>
      <c r="F76" s="40">
        <v>95322.21</v>
      </c>
      <c r="G76" s="40">
        <v>358370.98</v>
      </c>
      <c r="H76" s="40">
        <v>333634.32</v>
      </c>
      <c r="I76" s="40">
        <v>263760.09999999998</v>
      </c>
      <c r="J76" s="40">
        <v>311261.78999999998</v>
      </c>
      <c r="K76" s="40">
        <f t="shared" si="39"/>
        <v>933979.39</v>
      </c>
      <c r="L76" s="40">
        <f t="shared" si="39"/>
        <v>983684.37000000011</v>
      </c>
      <c r="M76" s="40">
        <f t="shared" si="40"/>
        <v>933979.39</v>
      </c>
      <c r="N76" s="40">
        <f t="shared" si="41"/>
        <v>983684.37000000011</v>
      </c>
      <c r="O76" s="40">
        <f t="shared" si="6"/>
        <v>49704.980000000098</v>
      </c>
      <c r="P76" s="259">
        <f t="shared" si="3"/>
        <v>5.3218497680125569</v>
      </c>
      <c r="Q76" s="85"/>
      <c r="U76" s="158"/>
    </row>
    <row r="77" spans="1:23" ht="12.75" customHeight="1">
      <c r="A77" s="62">
        <v>2269</v>
      </c>
      <c r="B77" s="33" t="s">
        <v>82</v>
      </c>
      <c r="C77" s="112">
        <v>1000</v>
      </c>
      <c r="D77" s="224">
        <v>906.28</v>
      </c>
      <c r="E77" s="40">
        <v>400</v>
      </c>
      <c r="F77" s="40"/>
      <c r="G77" s="40">
        <v>400</v>
      </c>
      <c r="H77" s="40">
        <v>0</v>
      </c>
      <c r="I77" s="40">
        <v>2000</v>
      </c>
      <c r="J77" s="40">
        <v>0</v>
      </c>
      <c r="K77" s="40">
        <f t="shared" si="39"/>
        <v>3800</v>
      </c>
      <c r="L77" s="40">
        <f t="shared" si="39"/>
        <v>906.28</v>
      </c>
      <c r="M77" s="40">
        <f t="shared" si="40"/>
        <v>3800</v>
      </c>
      <c r="N77" s="40">
        <f t="shared" si="41"/>
        <v>906.28</v>
      </c>
      <c r="O77" s="40">
        <f t="shared" si="6"/>
        <v>-2893.7200000000003</v>
      </c>
      <c r="P77" s="259">
        <f t="shared" si="3"/>
        <v>-76.150526315789477</v>
      </c>
      <c r="Q77" s="85"/>
      <c r="U77" s="158"/>
    </row>
    <row r="78" spans="1:23" s="12" customFormat="1" ht="12.75" customHeight="1">
      <c r="A78" s="60">
        <v>2270</v>
      </c>
      <c r="B78" s="81" t="s">
        <v>83</v>
      </c>
      <c r="C78" s="213">
        <v>259944.26</v>
      </c>
      <c r="D78" s="232">
        <v>70605.62</v>
      </c>
      <c r="E78" s="83">
        <v>13412.12</v>
      </c>
      <c r="F78" s="83">
        <v>6400.9</v>
      </c>
      <c r="G78" s="83">
        <f t="shared" ref="G78:J78" si="42">SUM(G79:G80)</f>
        <v>8419.49</v>
      </c>
      <c r="H78" s="83">
        <v>12105.59</v>
      </c>
      <c r="I78" s="83">
        <f t="shared" si="42"/>
        <v>11838.77</v>
      </c>
      <c r="J78" s="83">
        <f t="shared" si="42"/>
        <v>239.58</v>
      </c>
      <c r="K78" s="83">
        <f t="shared" si="39"/>
        <v>293614.64</v>
      </c>
      <c r="L78" s="83">
        <f t="shared" si="39"/>
        <v>89351.689999999988</v>
      </c>
      <c r="M78" s="83">
        <f>SUM(M79:M80)</f>
        <v>293614.64</v>
      </c>
      <c r="N78" s="83">
        <f t="shared" si="41"/>
        <v>89351.689999999988</v>
      </c>
      <c r="O78" s="84">
        <f t="shared" si="6"/>
        <v>-204262.95</v>
      </c>
      <c r="P78" s="259">
        <f t="shared" si="3"/>
        <v>-69.568380513996161</v>
      </c>
      <c r="Q78" s="85"/>
      <c r="R78" s="2"/>
      <c r="U78" s="158"/>
    </row>
    <row r="79" spans="1:23" s="12" customFormat="1" ht="12.75" customHeight="1">
      <c r="A79" s="60">
        <v>2270</v>
      </c>
      <c r="B79" s="81" t="s">
        <v>84</v>
      </c>
      <c r="C79" s="112">
        <v>250000</v>
      </c>
      <c r="D79" s="224">
        <v>56597</v>
      </c>
      <c r="E79" s="40"/>
      <c r="F79" s="40"/>
      <c r="G79" s="40"/>
      <c r="H79" s="40">
        <v>0</v>
      </c>
      <c r="I79" s="40"/>
      <c r="J79" s="71">
        <v>0</v>
      </c>
      <c r="K79" s="40">
        <f>C79</f>
        <v>250000</v>
      </c>
      <c r="L79" s="40">
        <f>D79</f>
        <v>56597</v>
      </c>
      <c r="M79" s="40">
        <f t="shared" si="40"/>
        <v>250000</v>
      </c>
      <c r="N79" s="40">
        <f t="shared" si="41"/>
        <v>56597</v>
      </c>
      <c r="O79" s="40">
        <f t="shared" si="6"/>
        <v>-193403</v>
      </c>
      <c r="P79" s="259">
        <f t="shared" si="3"/>
        <v>-77.361199999999997</v>
      </c>
      <c r="Q79" s="85"/>
      <c r="R79" s="2"/>
      <c r="U79" s="158"/>
    </row>
    <row r="80" spans="1:23" s="12" customFormat="1" ht="12.75" customHeight="1">
      <c r="A80" s="60">
        <v>2276</v>
      </c>
      <c r="B80" s="81" t="s">
        <v>85</v>
      </c>
      <c r="C80" s="112">
        <v>9944.26</v>
      </c>
      <c r="D80" s="224">
        <v>14008.62</v>
      </c>
      <c r="E80" s="40">
        <v>13412.12</v>
      </c>
      <c r="F80" s="40">
        <v>6400.9</v>
      </c>
      <c r="G80" s="40">
        <v>8419.49</v>
      </c>
      <c r="H80" s="40">
        <v>12105.59</v>
      </c>
      <c r="I80" s="40">
        <v>11838.77</v>
      </c>
      <c r="J80" s="71">
        <v>239.58</v>
      </c>
      <c r="K80" s="40">
        <f>C80+E80+G80+I80</f>
        <v>43614.64</v>
      </c>
      <c r="L80" s="40">
        <f>D80+F80+H80+J80</f>
        <v>32754.690000000002</v>
      </c>
      <c r="M80" s="40">
        <f t="shared" si="40"/>
        <v>43614.64</v>
      </c>
      <c r="N80" s="40">
        <f t="shared" si="41"/>
        <v>32754.690000000002</v>
      </c>
      <c r="O80" s="40">
        <f t="shared" si="6"/>
        <v>-10859.949999999997</v>
      </c>
      <c r="P80" s="259">
        <f t="shared" si="3"/>
        <v>-24.899781357819293</v>
      </c>
      <c r="Q80" s="85"/>
      <c r="R80" s="2"/>
      <c r="U80" s="158"/>
    </row>
    <row r="81" spans="1:21" s="12" customFormat="1" ht="23.1" customHeight="1">
      <c r="A81" s="86">
        <v>2300</v>
      </c>
      <c r="B81" s="87" t="s">
        <v>86</v>
      </c>
      <c r="C81" s="214">
        <v>260781.88999999998</v>
      </c>
      <c r="D81" s="233">
        <v>155308.09</v>
      </c>
      <c r="E81" s="88">
        <v>260143.96</v>
      </c>
      <c r="F81" s="88">
        <v>173401.03</v>
      </c>
      <c r="G81" s="88">
        <f t="shared" ref="G81:N81" si="43">G82+G86+G88+G89</f>
        <v>244558.03</v>
      </c>
      <c r="H81" s="88">
        <v>209650.21000000002</v>
      </c>
      <c r="I81" s="88">
        <f t="shared" si="43"/>
        <v>294053.78999999998</v>
      </c>
      <c r="J81" s="88">
        <f t="shared" si="43"/>
        <v>504285.37</v>
      </c>
      <c r="K81" s="88">
        <f t="shared" si="43"/>
        <v>1059537.67</v>
      </c>
      <c r="L81" s="88">
        <f t="shared" si="43"/>
        <v>1042644.7</v>
      </c>
      <c r="M81" s="88">
        <f t="shared" si="43"/>
        <v>1059537.67</v>
      </c>
      <c r="N81" s="88">
        <f t="shared" si="43"/>
        <v>1042644.7</v>
      </c>
      <c r="O81" s="88">
        <f t="shared" si="6"/>
        <v>-16892.969999999972</v>
      </c>
      <c r="P81" s="259">
        <f t="shared" si="3"/>
        <v>-1.5943718169076491</v>
      </c>
      <c r="Q81" s="85"/>
      <c r="R81" s="2"/>
      <c r="U81" s="158"/>
    </row>
    <row r="82" spans="1:21" s="12" customFormat="1" ht="12.75" customHeight="1">
      <c r="A82" s="60">
        <v>2310</v>
      </c>
      <c r="B82" s="33" t="s">
        <v>87</v>
      </c>
      <c r="C82" s="209">
        <v>76077.39</v>
      </c>
      <c r="D82" s="225">
        <v>64963.15</v>
      </c>
      <c r="E82" s="61">
        <v>60769.850000000006</v>
      </c>
      <c r="F82" s="61">
        <v>56242.770000000004</v>
      </c>
      <c r="G82" s="61">
        <f t="shared" ref="G82:N82" si="44">SUM(G83:G85)</f>
        <v>53712.94</v>
      </c>
      <c r="H82" s="61">
        <v>86205.82</v>
      </c>
      <c r="I82" s="61">
        <f t="shared" si="44"/>
        <v>71707.73</v>
      </c>
      <c r="J82" s="61">
        <f t="shared" si="44"/>
        <v>213165.75</v>
      </c>
      <c r="K82" s="61">
        <f t="shared" si="44"/>
        <v>262267.90999999997</v>
      </c>
      <c r="L82" s="61">
        <f t="shared" si="44"/>
        <v>420577.49</v>
      </c>
      <c r="M82" s="61">
        <f t="shared" si="44"/>
        <v>262267.90999999997</v>
      </c>
      <c r="N82" s="61">
        <f t="shared" si="44"/>
        <v>420577.49</v>
      </c>
      <c r="O82" s="35">
        <f t="shared" si="6"/>
        <v>158309.58000000002</v>
      </c>
      <c r="P82" s="259">
        <f t="shared" si="3"/>
        <v>60.361780440466404</v>
      </c>
      <c r="Q82" s="85"/>
      <c r="R82" s="2"/>
      <c r="U82" s="158"/>
    </row>
    <row r="83" spans="1:21" s="12" customFormat="1" ht="12.75" customHeight="1">
      <c r="A83" s="62">
        <v>2311</v>
      </c>
      <c r="B83" s="33" t="s">
        <v>88</v>
      </c>
      <c r="C83" s="112">
        <v>17794.21</v>
      </c>
      <c r="D83" s="224">
        <v>5030.75</v>
      </c>
      <c r="E83" s="40">
        <v>7373.1900000000005</v>
      </c>
      <c r="F83" s="40">
        <v>3177.33</v>
      </c>
      <c r="G83" s="40">
        <v>9950.5499999999993</v>
      </c>
      <c r="H83" s="40">
        <v>5150.75</v>
      </c>
      <c r="I83" s="40">
        <v>14340.34</v>
      </c>
      <c r="J83" s="40">
        <v>11531.11</v>
      </c>
      <c r="K83" s="40">
        <f t="shared" ref="K83:L85" si="45">C83+E83+G83+I83</f>
        <v>49458.289999999994</v>
      </c>
      <c r="L83" s="40">
        <f t="shared" si="45"/>
        <v>24889.940000000002</v>
      </c>
      <c r="M83" s="40">
        <f t="shared" ref="M83:M85" si="46">C83+E83+G83+I83</f>
        <v>49458.289999999994</v>
      </c>
      <c r="N83" s="40">
        <f>L83</f>
        <v>24889.940000000002</v>
      </c>
      <c r="O83" s="40">
        <f t="shared" si="6"/>
        <v>-24568.349999999991</v>
      </c>
      <c r="P83" s="259">
        <f t="shared" si="3"/>
        <v>-49.674887667972335</v>
      </c>
      <c r="Q83" s="85"/>
      <c r="R83" s="2"/>
      <c r="U83" s="158"/>
    </row>
    <row r="84" spans="1:21" s="12" customFormat="1" ht="12.75" customHeight="1">
      <c r="A84" s="62">
        <v>2312</v>
      </c>
      <c r="B84" s="33" t="s">
        <v>89</v>
      </c>
      <c r="C84" s="112">
        <v>44510.71</v>
      </c>
      <c r="D84" s="224">
        <v>51240.93</v>
      </c>
      <c r="E84" s="40">
        <v>42436.66</v>
      </c>
      <c r="F84" s="40">
        <v>42760.44</v>
      </c>
      <c r="G84" s="40">
        <v>32202.39</v>
      </c>
      <c r="H84" s="40">
        <v>73562.75</v>
      </c>
      <c r="I84" s="40">
        <v>45723.44</v>
      </c>
      <c r="J84" s="40">
        <v>199654.59</v>
      </c>
      <c r="K84" s="40">
        <f t="shared" si="45"/>
        <v>164873.20000000001</v>
      </c>
      <c r="L84" s="40">
        <f t="shared" si="45"/>
        <v>367218.70999999996</v>
      </c>
      <c r="M84" s="40">
        <f t="shared" si="46"/>
        <v>164873.20000000001</v>
      </c>
      <c r="N84" s="40">
        <f>L84</f>
        <v>367218.70999999996</v>
      </c>
      <c r="O84" s="40">
        <f t="shared" ref="O84:O103" si="47">N84-M84</f>
        <v>202345.50999999995</v>
      </c>
      <c r="P84" s="259">
        <f t="shared" si="3"/>
        <v>122.72795699968214</v>
      </c>
      <c r="Q84" s="85"/>
      <c r="R84" s="2"/>
      <c r="U84" s="158"/>
    </row>
    <row r="85" spans="1:21" ht="12.75" customHeight="1">
      <c r="A85" s="62">
        <v>2314</v>
      </c>
      <c r="B85" s="33" t="s">
        <v>90</v>
      </c>
      <c r="C85" s="112">
        <v>13772.470000000001</v>
      </c>
      <c r="D85" s="224">
        <v>8691.4699999999993</v>
      </c>
      <c r="E85" s="40">
        <v>10960</v>
      </c>
      <c r="F85" s="224">
        <v>10305</v>
      </c>
      <c r="G85" s="40">
        <v>11560</v>
      </c>
      <c r="H85" s="40">
        <v>7492.32</v>
      </c>
      <c r="I85" s="40">
        <v>11643.95</v>
      </c>
      <c r="J85" s="40">
        <v>1980.05</v>
      </c>
      <c r="K85" s="40">
        <f t="shared" si="45"/>
        <v>47936.42</v>
      </c>
      <c r="L85" s="40">
        <f t="shared" si="45"/>
        <v>28468.84</v>
      </c>
      <c r="M85" s="40">
        <f t="shared" si="46"/>
        <v>47936.42</v>
      </c>
      <c r="N85" s="40">
        <f>L85</f>
        <v>28468.84</v>
      </c>
      <c r="O85" s="40">
        <f t="shared" si="47"/>
        <v>-19467.579999999998</v>
      </c>
      <c r="P85" s="259">
        <f t="shared" ref="P85:P109" si="48">(N85-M85)/M85*100</f>
        <v>-40.61125131997759</v>
      </c>
      <c r="Q85" s="85"/>
      <c r="U85" s="158"/>
    </row>
    <row r="86" spans="1:21" s="12" customFormat="1" ht="12.75" customHeight="1">
      <c r="A86" s="60">
        <v>2320</v>
      </c>
      <c r="B86" s="33" t="s">
        <v>91</v>
      </c>
      <c r="C86" s="213">
        <v>43160.1</v>
      </c>
      <c r="D86" s="232">
        <v>34293.1</v>
      </c>
      <c r="E86" s="83">
        <v>40306.03</v>
      </c>
      <c r="F86" s="83">
        <v>29044.7</v>
      </c>
      <c r="G86" s="83">
        <f t="shared" ref="G86:L86" si="49">G87</f>
        <v>32019.88</v>
      </c>
      <c r="H86" s="83">
        <v>24511.49</v>
      </c>
      <c r="I86" s="83">
        <f t="shared" si="49"/>
        <v>35855.57</v>
      </c>
      <c r="J86" s="83">
        <f t="shared" si="49"/>
        <v>27320.71999999999</v>
      </c>
      <c r="K86" s="83">
        <f t="shared" si="49"/>
        <v>151341.58000000002</v>
      </c>
      <c r="L86" s="83">
        <f t="shared" si="49"/>
        <v>115170.01</v>
      </c>
      <c r="M86" s="83">
        <f>M87</f>
        <v>151341.58000000002</v>
      </c>
      <c r="N86" s="83">
        <f>N87</f>
        <v>115170.01</v>
      </c>
      <c r="O86" s="83">
        <f t="shared" si="47"/>
        <v>-36171.570000000022</v>
      </c>
      <c r="P86" s="259">
        <f t="shared" si="48"/>
        <v>-23.90061607656007</v>
      </c>
      <c r="Q86" s="85"/>
      <c r="R86" s="2"/>
      <c r="U86" s="158"/>
    </row>
    <row r="87" spans="1:21" ht="12.75" customHeight="1">
      <c r="A87" s="62">
        <v>2322</v>
      </c>
      <c r="B87" s="33" t="s">
        <v>92</v>
      </c>
      <c r="C87" s="112">
        <v>43160.1</v>
      </c>
      <c r="D87" s="224">
        <v>34293.1</v>
      </c>
      <c r="E87" s="40">
        <v>40306.03</v>
      </c>
      <c r="F87" s="40">
        <v>29044.7</v>
      </c>
      <c r="G87" s="40">
        <v>32019.88</v>
      </c>
      <c r="H87" s="40">
        <v>24511.49</v>
      </c>
      <c r="I87" s="40">
        <v>35855.57</v>
      </c>
      <c r="J87" s="40">
        <v>27320.71999999999</v>
      </c>
      <c r="K87" s="40">
        <f t="shared" ref="K87:L90" si="50">C87+E87+G87+I87</f>
        <v>151341.58000000002</v>
      </c>
      <c r="L87" s="40">
        <f t="shared" si="50"/>
        <v>115170.01</v>
      </c>
      <c r="M87" s="40">
        <f t="shared" ref="M87:M89" si="51">C87+E87+G87+I87</f>
        <v>151341.58000000002</v>
      </c>
      <c r="N87" s="40">
        <f>L87</f>
        <v>115170.01</v>
      </c>
      <c r="O87" s="40">
        <f t="shared" si="47"/>
        <v>-36171.570000000022</v>
      </c>
      <c r="P87" s="259">
        <f t="shared" si="48"/>
        <v>-23.90061607656007</v>
      </c>
      <c r="Q87" s="85"/>
      <c r="U87" s="158"/>
    </row>
    <row r="88" spans="1:21" s="12" customFormat="1" ht="12.75" customHeight="1">
      <c r="A88" s="60">
        <v>2350</v>
      </c>
      <c r="B88" s="33" t="s">
        <v>93</v>
      </c>
      <c r="C88" s="112">
        <v>42460</v>
      </c>
      <c r="D88" s="224">
        <v>28082.74</v>
      </c>
      <c r="E88" s="40">
        <v>37490</v>
      </c>
      <c r="F88" s="40">
        <v>13666.52</v>
      </c>
      <c r="G88" s="40">
        <v>39800</v>
      </c>
      <c r="H88" s="40">
        <v>22972.75</v>
      </c>
      <c r="I88" s="40">
        <v>35607.869999999995</v>
      </c>
      <c r="J88" s="40">
        <v>24391.83</v>
      </c>
      <c r="K88" s="40">
        <f t="shared" si="50"/>
        <v>155357.87</v>
      </c>
      <c r="L88" s="40">
        <f t="shared" si="50"/>
        <v>89113.84</v>
      </c>
      <c r="M88" s="40">
        <f t="shared" si="51"/>
        <v>155357.87</v>
      </c>
      <c r="N88" s="40">
        <f>L88</f>
        <v>89113.84</v>
      </c>
      <c r="O88" s="40">
        <f t="shared" si="47"/>
        <v>-66244.03</v>
      </c>
      <c r="P88" s="259">
        <f t="shared" si="48"/>
        <v>-42.639635829198738</v>
      </c>
      <c r="Q88" s="85"/>
      <c r="R88" s="2"/>
      <c r="U88" s="158"/>
    </row>
    <row r="89" spans="1:21" s="12" customFormat="1" ht="15.6" customHeight="1">
      <c r="A89" s="60">
        <v>2390</v>
      </c>
      <c r="B89" s="33" t="s">
        <v>94</v>
      </c>
      <c r="C89" s="112">
        <v>99084.4</v>
      </c>
      <c r="D89" s="224">
        <v>27969.1</v>
      </c>
      <c r="E89" s="40">
        <v>121578.07999999999</v>
      </c>
      <c r="F89" s="40">
        <v>74447.039999999994</v>
      </c>
      <c r="G89" s="40">
        <v>119025.20999999999</v>
      </c>
      <c r="H89" s="40">
        <v>75960.150000000009</v>
      </c>
      <c r="I89" s="40">
        <v>150882.62</v>
      </c>
      <c r="J89" s="40">
        <v>239407.07</v>
      </c>
      <c r="K89" s="40">
        <f t="shared" si="50"/>
        <v>490570.30999999994</v>
      </c>
      <c r="L89" s="40">
        <f t="shared" si="50"/>
        <v>417783.36</v>
      </c>
      <c r="M89" s="40">
        <f t="shared" si="51"/>
        <v>490570.30999999994</v>
      </c>
      <c r="N89" s="40">
        <f>L89</f>
        <v>417783.36</v>
      </c>
      <c r="O89" s="40">
        <f t="shared" si="47"/>
        <v>-72786.949999999953</v>
      </c>
      <c r="P89" s="259">
        <f t="shared" si="48"/>
        <v>-14.837210592707894</v>
      </c>
      <c r="Q89" s="85"/>
      <c r="R89" s="2"/>
      <c r="U89" s="158"/>
    </row>
    <row r="90" spans="1:21" s="12" customFormat="1" ht="14.1" customHeight="1">
      <c r="A90" s="86">
        <v>2400</v>
      </c>
      <c r="B90" s="89" t="s">
        <v>95</v>
      </c>
      <c r="C90" s="215"/>
      <c r="D90" s="234"/>
      <c r="E90" s="90">
        <v>150</v>
      </c>
      <c r="F90" s="90">
        <v>838.96</v>
      </c>
      <c r="G90" s="90"/>
      <c r="H90" s="90">
        <v>-838.96</v>
      </c>
      <c r="I90" s="90">
        <v>150</v>
      </c>
      <c r="J90" s="90">
        <v>0</v>
      </c>
      <c r="K90" s="90">
        <f t="shared" si="50"/>
        <v>300</v>
      </c>
      <c r="L90" s="90">
        <f t="shared" si="50"/>
        <v>0</v>
      </c>
      <c r="M90" s="90">
        <f>K90</f>
        <v>300</v>
      </c>
      <c r="N90" s="90">
        <f>L90</f>
        <v>0</v>
      </c>
      <c r="O90" s="90">
        <f t="shared" si="47"/>
        <v>-300</v>
      </c>
      <c r="P90" s="259"/>
      <c r="Q90" s="85"/>
      <c r="R90" s="2"/>
      <c r="U90" s="158"/>
    </row>
    <row r="91" spans="1:21" s="12" customFormat="1" ht="20.25" customHeight="1">
      <c r="A91" s="91">
        <v>2500</v>
      </c>
      <c r="B91" s="92" t="s">
        <v>96</v>
      </c>
      <c r="C91" s="214">
        <v>362404</v>
      </c>
      <c r="D91" s="233">
        <v>340132.74999999994</v>
      </c>
      <c r="E91" s="88">
        <v>318329.69</v>
      </c>
      <c r="F91" s="88">
        <v>309476.45</v>
      </c>
      <c r="G91" s="88">
        <f t="shared" ref="G91:N91" si="52">G92+G97</f>
        <v>318259.78000000003</v>
      </c>
      <c r="H91" s="88">
        <v>236881.49000000002</v>
      </c>
      <c r="I91" s="88">
        <f t="shared" si="52"/>
        <v>341444</v>
      </c>
      <c r="J91" s="88">
        <f t="shared" si="52"/>
        <v>2197216.27</v>
      </c>
      <c r="K91" s="88">
        <f t="shared" si="52"/>
        <v>1340437.47</v>
      </c>
      <c r="L91" s="88">
        <f t="shared" si="52"/>
        <v>3083706.96</v>
      </c>
      <c r="M91" s="88">
        <f t="shared" si="52"/>
        <v>1340437.47</v>
      </c>
      <c r="N91" s="88">
        <f t="shared" si="52"/>
        <v>3083706.96</v>
      </c>
      <c r="O91" s="88">
        <f t="shared" si="47"/>
        <v>1743269.49</v>
      </c>
      <c r="P91" s="259">
        <f t="shared" si="48"/>
        <v>130.05227987248074</v>
      </c>
      <c r="Q91" s="85"/>
      <c r="R91" s="2"/>
      <c r="U91" s="158"/>
    </row>
    <row r="92" spans="1:21" s="12" customFormat="1" ht="12.75" customHeight="1">
      <c r="A92" s="60">
        <v>2510</v>
      </c>
      <c r="B92" s="33" t="s">
        <v>97</v>
      </c>
      <c r="C92" s="79">
        <v>362404</v>
      </c>
      <c r="D92" s="222">
        <v>340132.74999999994</v>
      </c>
      <c r="E92" s="35">
        <v>318329.69</v>
      </c>
      <c r="F92" s="35">
        <v>308490.51</v>
      </c>
      <c r="G92" s="35">
        <f t="shared" ref="G92:N92" si="53">SUM(G93:G96)</f>
        <v>318259.78000000003</v>
      </c>
      <c r="H92" s="35">
        <v>236822.17</v>
      </c>
      <c r="I92" s="35">
        <f t="shared" si="53"/>
        <v>341444</v>
      </c>
      <c r="J92" s="35">
        <f t="shared" si="53"/>
        <v>2197157.94</v>
      </c>
      <c r="K92" s="35">
        <f t="shared" si="53"/>
        <v>1340437.47</v>
      </c>
      <c r="L92" s="35">
        <f t="shared" si="53"/>
        <v>3082603.37</v>
      </c>
      <c r="M92" s="35">
        <f t="shared" si="53"/>
        <v>1340437.47</v>
      </c>
      <c r="N92" s="35">
        <f t="shared" si="53"/>
        <v>3082603.37</v>
      </c>
      <c r="O92" s="35">
        <f t="shared" si="47"/>
        <v>1742165.9000000001</v>
      </c>
      <c r="P92" s="259">
        <f t="shared" si="48"/>
        <v>129.96994928827229</v>
      </c>
      <c r="Q92" s="85"/>
      <c r="R92" s="2"/>
      <c r="U92" s="158"/>
    </row>
    <row r="93" spans="1:21" s="12" customFormat="1" ht="12.75" customHeight="1">
      <c r="A93" s="62">
        <v>2512</v>
      </c>
      <c r="B93" s="33" t="s">
        <v>98</v>
      </c>
      <c r="C93" s="203">
        <v>330000</v>
      </c>
      <c r="D93" s="231">
        <v>323769.59999999998</v>
      </c>
      <c r="E93" s="39">
        <v>305000</v>
      </c>
      <c r="F93" s="40">
        <v>293169.53000000003</v>
      </c>
      <c r="G93" s="40">
        <v>305000</v>
      </c>
      <c r="H93" s="40">
        <v>221432.03</v>
      </c>
      <c r="I93" s="40">
        <v>328162</v>
      </c>
      <c r="J93" s="40">
        <v>2182409.02</v>
      </c>
      <c r="K93" s="39">
        <f t="shared" ref="K93:L96" si="54">C93+E93+G93+I93</f>
        <v>1268162</v>
      </c>
      <c r="L93" s="40">
        <f t="shared" si="54"/>
        <v>3020780.18</v>
      </c>
      <c r="M93" s="40">
        <f t="shared" ref="M93:M97" si="55">C93+E93+G93+I93</f>
        <v>1268162</v>
      </c>
      <c r="N93" s="40">
        <f>L93</f>
        <v>3020780.18</v>
      </c>
      <c r="O93" s="40">
        <f t="shared" si="47"/>
        <v>1752618.1800000002</v>
      </c>
      <c r="P93" s="259">
        <f t="shared" si="48"/>
        <v>138.20144271788621</v>
      </c>
      <c r="Q93" s="85"/>
      <c r="R93" s="2"/>
      <c r="U93" s="158"/>
    </row>
    <row r="94" spans="1:21" s="12" customFormat="1" ht="21.6" customHeight="1">
      <c r="A94" s="62">
        <v>2513</v>
      </c>
      <c r="B94" s="33" t="s">
        <v>99</v>
      </c>
      <c r="C94" s="203">
        <v>31162</v>
      </c>
      <c r="D94" s="231">
        <v>13077.11</v>
      </c>
      <c r="E94" s="39">
        <v>11500</v>
      </c>
      <c r="F94" s="40">
        <v>14005.68</v>
      </c>
      <c r="G94" s="40">
        <v>11500</v>
      </c>
      <c r="H94" s="40">
        <v>14005.66</v>
      </c>
      <c r="I94" s="40">
        <v>11500</v>
      </c>
      <c r="J94" s="40">
        <v>14005.65</v>
      </c>
      <c r="K94" s="39">
        <f t="shared" si="54"/>
        <v>65662</v>
      </c>
      <c r="L94" s="40">
        <f t="shared" si="54"/>
        <v>55094.1</v>
      </c>
      <c r="M94" s="40">
        <f t="shared" si="55"/>
        <v>65662</v>
      </c>
      <c r="N94" s="40">
        <f>L94</f>
        <v>55094.1</v>
      </c>
      <c r="O94" s="93">
        <f t="shared" si="47"/>
        <v>-10567.900000000001</v>
      </c>
      <c r="P94" s="259">
        <f t="shared" si="48"/>
        <v>-16.094392494898116</v>
      </c>
      <c r="Q94" s="85"/>
      <c r="R94" s="2"/>
      <c r="U94" s="158"/>
    </row>
    <row r="95" spans="1:21" s="12" customFormat="1" ht="12.75" customHeight="1">
      <c r="A95" s="62">
        <v>2516</v>
      </c>
      <c r="B95" s="33" t="s">
        <v>100</v>
      </c>
      <c r="C95" s="203">
        <v>20</v>
      </c>
      <c r="D95" s="231"/>
      <c r="E95" s="39">
        <v>40</v>
      </c>
      <c r="F95" s="40">
        <v>136</v>
      </c>
      <c r="G95" s="40">
        <v>30</v>
      </c>
      <c r="H95" s="40">
        <v>0</v>
      </c>
      <c r="I95" s="40">
        <v>30</v>
      </c>
      <c r="J95" s="39">
        <v>0</v>
      </c>
      <c r="K95" s="39">
        <f t="shared" si="54"/>
        <v>120</v>
      </c>
      <c r="L95" s="39">
        <f t="shared" si="54"/>
        <v>136</v>
      </c>
      <c r="M95" s="40">
        <f t="shared" si="55"/>
        <v>120</v>
      </c>
      <c r="N95" s="39">
        <f>L95</f>
        <v>136</v>
      </c>
      <c r="O95" s="40">
        <f t="shared" si="47"/>
        <v>16</v>
      </c>
      <c r="P95" s="259">
        <f t="shared" si="48"/>
        <v>13.333333333333334</v>
      </c>
      <c r="Q95" s="85"/>
      <c r="R95" s="2"/>
      <c r="U95" s="158"/>
    </row>
    <row r="96" spans="1:21" s="12" customFormat="1" ht="13.5" customHeight="1">
      <c r="A96" s="62">
        <v>2519</v>
      </c>
      <c r="B96" s="33" t="s">
        <v>101</v>
      </c>
      <c r="C96" s="203">
        <v>1222</v>
      </c>
      <c r="D96" s="231">
        <v>3286.04</v>
      </c>
      <c r="E96" s="39">
        <v>1789.69</v>
      </c>
      <c r="F96" s="235">
        <v>1179.3</v>
      </c>
      <c r="G96" s="94">
        <v>1729.78</v>
      </c>
      <c r="H96" s="94">
        <v>1384.48</v>
      </c>
      <c r="I96" s="94">
        <v>1752</v>
      </c>
      <c r="J96" s="95">
        <v>743.27</v>
      </c>
      <c r="K96" s="39">
        <f t="shared" si="54"/>
        <v>6493.47</v>
      </c>
      <c r="L96" s="39">
        <f t="shared" si="54"/>
        <v>6593.09</v>
      </c>
      <c r="M96" s="40">
        <f t="shared" si="55"/>
        <v>6493.47</v>
      </c>
      <c r="N96" s="39">
        <f>L96</f>
        <v>6593.09</v>
      </c>
      <c r="O96" s="40">
        <f t="shared" si="47"/>
        <v>99.619999999999891</v>
      </c>
      <c r="P96" s="259">
        <f t="shared" si="48"/>
        <v>1.5341566219602136</v>
      </c>
      <c r="Q96" s="85"/>
      <c r="R96" s="2"/>
      <c r="U96" s="158"/>
    </row>
    <row r="97" spans="1:21" s="12" customFormat="1" ht="13.5" customHeight="1">
      <c r="A97" s="96">
        <v>2520</v>
      </c>
      <c r="B97" s="33" t="s">
        <v>102</v>
      </c>
      <c r="C97" s="203"/>
      <c r="D97" s="231"/>
      <c r="E97" s="39"/>
      <c r="F97" s="235">
        <v>985.94</v>
      </c>
      <c r="G97" s="94"/>
      <c r="H97" s="94">
        <v>59.32</v>
      </c>
      <c r="I97" s="94"/>
      <c r="J97" s="95">
        <v>58.33</v>
      </c>
      <c r="K97" s="39"/>
      <c r="L97" s="39">
        <f>D97+F97+H97+J97</f>
        <v>1103.5899999999999</v>
      </c>
      <c r="M97" s="40">
        <f t="shared" si="55"/>
        <v>0</v>
      </c>
      <c r="N97" s="39">
        <f>L97</f>
        <v>1103.5899999999999</v>
      </c>
      <c r="O97" s="40"/>
      <c r="P97" s="259"/>
      <c r="Q97" s="85"/>
      <c r="R97" s="2"/>
      <c r="U97" s="158"/>
    </row>
    <row r="98" spans="1:21" s="12" customFormat="1" ht="12.75" customHeight="1">
      <c r="A98" s="86">
        <v>4000</v>
      </c>
      <c r="B98" s="97" t="s">
        <v>103</v>
      </c>
      <c r="C98" s="216">
        <v>6000</v>
      </c>
      <c r="D98" s="236">
        <v>40825.82</v>
      </c>
      <c r="E98" s="99">
        <v>6000</v>
      </c>
      <c r="F98" s="237">
        <v>45208.39</v>
      </c>
      <c r="G98" s="100">
        <f t="shared" ref="G98:I98" si="56">G99</f>
        <v>6000</v>
      </c>
      <c r="H98" s="100">
        <v>41840.93</v>
      </c>
      <c r="I98" s="100">
        <f t="shared" si="56"/>
        <v>7000</v>
      </c>
      <c r="J98" s="98">
        <f>J99</f>
        <v>331722.63999999996</v>
      </c>
      <c r="K98" s="99">
        <f t="shared" ref="K98:M99" si="57">K99</f>
        <v>25000</v>
      </c>
      <c r="L98" s="99">
        <f>L99</f>
        <v>459597.77999999997</v>
      </c>
      <c r="M98" s="99">
        <f t="shared" si="57"/>
        <v>25000</v>
      </c>
      <c r="N98" s="99">
        <f>N99</f>
        <v>459597.77999999997</v>
      </c>
      <c r="O98" s="101">
        <f t="shared" si="47"/>
        <v>434597.77999999997</v>
      </c>
      <c r="P98" s="259">
        <f t="shared" si="48"/>
        <v>1738.39112</v>
      </c>
      <c r="Q98" s="85"/>
      <c r="R98" s="2"/>
      <c r="U98" s="158"/>
    </row>
    <row r="99" spans="1:21" s="12" customFormat="1" ht="12.75" customHeight="1">
      <c r="A99" s="102">
        <v>4200</v>
      </c>
      <c r="B99" s="103" t="s">
        <v>104</v>
      </c>
      <c r="C99" s="217">
        <v>6000</v>
      </c>
      <c r="D99" s="238">
        <v>40825.82</v>
      </c>
      <c r="E99" s="104">
        <v>6000</v>
      </c>
      <c r="F99" s="239">
        <v>45208.39</v>
      </c>
      <c r="G99" s="105">
        <f>G100+G101</f>
        <v>6000</v>
      </c>
      <c r="H99" s="105">
        <f>H100+H101</f>
        <v>41840.93</v>
      </c>
      <c r="I99" s="105">
        <f>I100+I101</f>
        <v>7000</v>
      </c>
      <c r="J99" s="105">
        <f>J100+J101</f>
        <v>331722.63999999996</v>
      </c>
      <c r="K99" s="104">
        <f t="shared" si="57"/>
        <v>25000</v>
      </c>
      <c r="L99" s="105">
        <f>L100+L101</f>
        <v>459597.77999999997</v>
      </c>
      <c r="M99" s="104">
        <f>M100</f>
        <v>25000</v>
      </c>
      <c r="N99" s="105">
        <f>N100+N101</f>
        <v>459597.77999999997</v>
      </c>
      <c r="O99" s="40">
        <f t="shared" si="47"/>
        <v>434597.77999999997</v>
      </c>
      <c r="P99" s="259">
        <f t="shared" si="48"/>
        <v>1738.39112</v>
      </c>
      <c r="Q99" s="85"/>
      <c r="R99" s="2"/>
      <c r="U99" s="158"/>
    </row>
    <row r="100" spans="1:21" s="12" customFormat="1" ht="12.75" customHeight="1">
      <c r="A100" s="62">
        <v>4230</v>
      </c>
      <c r="B100" s="106" t="s">
        <v>105</v>
      </c>
      <c r="C100" s="218">
        <v>6000</v>
      </c>
      <c r="D100" s="231">
        <v>9524.5400000000009</v>
      </c>
      <c r="E100" s="39">
        <v>6000</v>
      </c>
      <c r="F100" s="235">
        <v>10902.33</v>
      </c>
      <c r="G100" s="94">
        <v>6000</v>
      </c>
      <c r="H100" s="94">
        <v>6918.75</v>
      </c>
      <c r="I100" s="94">
        <v>7000</v>
      </c>
      <c r="J100" s="95">
        <v>6323.17</v>
      </c>
      <c r="K100" s="39">
        <f>C100+E100+G100+I100</f>
        <v>25000</v>
      </c>
      <c r="L100" s="39">
        <f>D100+F100+H100+J100</f>
        <v>33668.79</v>
      </c>
      <c r="M100" s="40">
        <f t="shared" ref="M100:M102" si="58">C100+E100+G100+I100</f>
        <v>25000</v>
      </c>
      <c r="N100" s="39">
        <f>L100</f>
        <v>33668.79</v>
      </c>
      <c r="O100" s="40">
        <f t="shared" si="47"/>
        <v>8668.7900000000009</v>
      </c>
      <c r="P100" s="259">
        <f t="shared" si="48"/>
        <v>34.675160000000005</v>
      </c>
      <c r="Q100" s="85"/>
      <c r="R100" s="2"/>
      <c r="U100" s="158"/>
    </row>
    <row r="101" spans="1:21" s="12" customFormat="1" ht="12.75" customHeight="1">
      <c r="A101" s="62" t="s">
        <v>106</v>
      </c>
      <c r="B101" s="106" t="s">
        <v>107</v>
      </c>
      <c r="C101" s="218"/>
      <c r="D101" s="231">
        <v>31301.279999999999</v>
      </c>
      <c r="E101" s="39"/>
      <c r="F101" s="235">
        <v>34306.06</v>
      </c>
      <c r="G101" s="94"/>
      <c r="H101" s="94">
        <v>34922.18</v>
      </c>
      <c r="I101" s="94"/>
      <c r="J101" s="95">
        <v>325399.46999999997</v>
      </c>
      <c r="K101" s="39"/>
      <c r="L101" s="39">
        <f>D101+F101+H101+J101</f>
        <v>425928.99</v>
      </c>
      <c r="M101" s="40">
        <f t="shared" si="58"/>
        <v>0</v>
      </c>
      <c r="N101" s="39">
        <f>L101</f>
        <v>425928.99</v>
      </c>
      <c r="O101" s="40">
        <f t="shared" si="47"/>
        <v>425928.99</v>
      </c>
      <c r="P101" s="259">
        <f>IFERROR((N101-M101)/M101*100,100)</f>
        <v>100</v>
      </c>
      <c r="Q101" s="85"/>
      <c r="R101" s="2"/>
      <c r="U101" s="158"/>
    </row>
    <row r="102" spans="1:21" s="12" customFormat="1" ht="12.75" customHeight="1">
      <c r="A102" s="107" t="s">
        <v>20</v>
      </c>
      <c r="B102" s="108" t="s">
        <v>108</v>
      </c>
      <c r="C102" s="219"/>
      <c r="D102" s="240"/>
      <c r="E102" s="44"/>
      <c r="F102" s="241"/>
      <c r="G102" s="110"/>
      <c r="H102" s="110"/>
      <c r="I102" s="110"/>
      <c r="J102" s="109"/>
      <c r="K102" s="44"/>
      <c r="L102" s="44"/>
      <c r="M102" s="40">
        <f t="shared" si="58"/>
        <v>0</v>
      </c>
      <c r="N102" s="44"/>
      <c r="O102" s="45"/>
      <c r="P102" s="259"/>
      <c r="Q102" s="85"/>
      <c r="R102" s="2"/>
      <c r="U102" s="158"/>
    </row>
    <row r="103" spans="1:21" s="111" customFormat="1" ht="14.25">
      <c r="A103" s="75">
        <v>5000</v>
      </c>
      <c r="B103" s="76" t="s">
        <v>109</v>
      </c>
      <c r="C103" s="78">
        <v>2217268.0499999998</v>
      </c>
      <c r="D103" s="229">
        <v>2065164.99</v>
      </c>
      <c r="E103" s="77">
        <v>3200347.6</v>
      </c>
      <c r="F103" s="77">
        <v>1578533.3299999998</v>
      </c>
      <c r="G103" s="77">
        <f t="shared" ref="G103:N103" si="59">G104+G106</f>
        <v>5569449.4900000002</v>
      </c>
      <c r="H103" s="77">
        <v>2203146.4400000004</v>
      </c>
      <c r="I103" s="77">
        <f t="shared" si="59"/>
        <v>13620547.779999999</v>
      </c>
      <c r="J103" s="77">
        <f t="shared" si="59"/>
        <v>15697931.970000001</v>
      </c>
      <c r="K103" s="77">
        <f>K104+K106</f>
        <v>24607612.920000002</v>
      </c>
      <c r="L103" s="77">
        <f t="shared" si="59"/>
        <v>21544776.73</v>
      </c>
      <c r="M103" s="77">
        <f>M104+M106</f>
        <v>24607612.920000002</v>
      </c>
      <c r="N103" s="77">
        <f t="shared" si="59"/>
        <v>21544776.73</v>
      </c>
      <c r="O103" s="77">
        <f t="shared" si="47"/>
        <v>-3062836.1900000013</v>
      </c>
      <c r="P103" s="259">
        <f t="shared" si="48"/>
        <v>-12.446701758343496</v>
      </c>
      <c r="Q103" s="85"/>
      <c r="R103" s="261"/>
      <c r="U103" s="158"/>
    </row>
    <row r="104" spans="1:21" s="12" customFormat="1" ht="14.25">
      <c r="A104" s="59">
        <v>5100</v>
      </c>
      <c r="B104" s="22" t="s">
        <v>110</v>
      </c>
      <c r="C104" s="208">
        <v>1486267.91</v>
      </c>
      <c r="D104" s="223">
        <v>1284717.53</v>
      </c>
      <c r="E104" s="36">
        <v>1389360.47</v>
      </c>
      <c r="F104" s="36">
        <v>1400000.41</v>
      </c>
      <c r="G104" s="36">
        <f>G105</f>
        <v>564788.79</v>
      </c>
      <c r="H104" s="36">
        <v>959015.54</v>
      </c>
      <c r="I104" s="36">
        <f t="shared" ref="I104:L104" si="60">I105</f>
        <v>1003634.26</v>
      </c>
      <c r="J104" s="36">
        <f t="shared" si="60"/>
        <v>1277638.0900000001</v>
      </c>
      <c r="K104" s="36">
        <f t="shared" si="60"/>
        <v>4444051.43</v>
      </c>
      <c r="L104" s="36">
        <f t="shared" si="60"/>
        <v>4921371.57</v>
      </c>
      <c r="M104" s="36">
        <f>M105</f>
        <v>4444051.43</v>
      </c>
      <c r="N104" s="36">
        <f>N105</f>
        <v>4921371.57</v>
      </c>
      <c r="O104" s="36">
        <f>N104-M104</f>
        <v>477320.1400000006</v>
      </c>
      <c r="P104" s="259">
        <f t="shared" si="48"/>
        <v>10.74065292714222</v>
      </c>
      <c r="Q104" s="85"/>
      <c r="R104" s="2"/>
      <c r="U104" s="158"/>
    </row>
    <row r="105" spans="1:21" s="12" customFormat="1" ht="14.45" customHeight="1">
      <c r="A105" s="60">
        <v>5120</v>
      </c>
      <c r="B105" s="33" t="s">
        <v>111</v>
      </c>
      <c r="C105" s="112">
        <v>1486267.91</v>
      </c>
      <c r="D105" s="224">
        <v>1284717.53</v>
      </c>
      <c r="E105" s="40">
        <v>1389360.47</v>
      </c>
      <c r="F105" s="40">
        <v>1400000.41</v>
      </c>
      <c r="G105" s="40">
        <v>564788.79</v>
      </c>
      <c r="H105" s="40">
        <v>959015.54</v>
      </c>
      <c r="I105" s="40">
        <v>1003634.26</v>
      </c>
      <c r="J105" s="40">
        <v>1277638.0900000001</v>
      </c>
      <c r="K105" s="40">
        <f>C105+E105+G105+I105</f>
        <v>4444051.43</v>
      </c>
      <c r="L105" s="40">
        <f>D105+F105+H105+J105</f>
        <v>4921371.57</v>
      </c>
      <c r="M105" s="40">
        <f t="shared" ref="M105" si="61">C105+E105+G105+I105</f>
        <v>4444051.43</v>
      </c>
      <c r="N105" s="40">
        <f>L105</f>
        <v>4921371.57</v>
      </c>
      <c r="O105" s="40">
        <f t="shared" ref="O105:O113" si="62">N105-M105</f>
        <v>477320.1400000006</v>
      </c>
      <c r="P105" s="259">
        <f t="shared" si="48"/>
        <v>10.74065292714222</v>
      </c>
      <c r="Q105" s="85"/>
      <c r="R105" s="2"/>
      <c r="U105" s="158"/>
    </row>
    <row r="106" spans="1:21" s="12" customFormat="1" ht="14.25">
      <c r="A106" s="73">
        <v>5200</v>
      </c>
      <c r="B106" s="33" t="s">
        <v>112</v>
      </c>
      <c r="C106" s="79">
        <v>731000.14</v>
      </c>
      <c r="D106" s="222">
        <v>780447.46</v>
      </c>
      <c r="E106" s="35">
        <v>1810987.1300000001</v>
      </c>
      <c r="F106" s="35">
        <v>178532.92</v>
      </c>
      <c r="G106" s="35">
        <f>G107+G108+G113+G114</f>
        <v>5004660.7</v>
      </c>
      <c r="H106" s="35">
        <v>1244130.9000000001</v>
      </c>
      <c r="I106" s="35">
        <f t="shared" ref="I106:N106" si="63">I107+I108+I113+I114</f>
        <v>12616913.52</v>
      </c>
      <c r="J106" s="35">
        <f t="shared" si="63"/>
        <v>14420293.880000001</v>
      </c>
      <c r="K106" s="35">
        <f t="shared" si="63"/>
        <v>20163561.490000002</v>
      </c>
      <c r="L106" s="35">
        <f t="shared" si="63"/>
        <v>16623405.16</v>
      </c>
      <c r="M106" s="35">
        <f t="shared" si="63"/>
        <v>20163561.490000002</v>
      </c>
      <c r="N106" s="35">
        <f t="shared" si="63"/>
        <v>16623405.16</v>
      </c>
      <c r="O106" s="35">
        <f t="shared" si="62"/>
        <v>-3540156.3300000019</v>
      </c>
      <c r="P106" s="259">
        <f t="shared" si="48"/>
        <v>-17.557197580178091</v>
      </c>
      <c r="Q106" s="85"/>
      <c r="R106" s="2"/>
      <c r="U106" s="158"/>
    </row>
    <row r="107" spans="1:21" s="12" customFormat="1" ht="14.1" customHeight="1">
      <c r="A107" s="60">
        <v>5220</v>
      </c>
      <c r="B107" s="33" t="s">
        <v>113</v>
      </c>
      <c r="C107" s="212">
        <v>177195</v>
      </c>
      <c r="D107" s="228">
        <v>431085.64</v>
      </c>
      <c r="E107" s="71">
        <v>607155.06000000006</v>
      </c>
      <c r="F107" s="71">
        <v>94336.38</v>
      </c>
      <c r="G107" s="71">
        <v>2258504</v>
      </c>
      <c r="H107" s="71">
        <v>858766.27</v>
      </c>
      <c r="I107" s="71">
        <v>10558030</v>
      </c>
      <c r="J107" s="71">
        <v>12214895.48</v>
      </c>
      <c r="K107" s="71">
        <f>C107+E107+G107+I107</f>
        <v>13600884.060000001</v>
      </c>
      <c r="L107" s="71">
        <f>D107+F107+H107+J107</f>
        <v>13599083.77</v>
      </c>
      <c r="M107" s="71">
        <f>C107+E107+G107+I107</f>
        <v>13600884.060000001</v>
      </c>
      <c r="N107" s="71">
        <f>L107</f>
        <v>13599083.77</v>
      </c>
      <c r="O107" s="71">
        <f t="shared" si="62"/>
        <v>-1800.2900000009686</v>
      </c>
      <c r="P107" s="259">
        <f t="shared" si="48"/>
        <v>-1.3236566035406442E-2</v>
      </c>
      <c r="Q107" s="85"/>
      <c r="R107" s="2"/>
      <c r="U107" s="158"/>
    </row>
    <row r="108" spans="1:21" s="12" customFormat="1" ht="12.75" customHeight="1">
      <c r="A108" s="60">
        <v>5230</v>
      </c>
      <c r="B108" s="33" t="s">
        <v>114</v>
      </c>
      <c r="C108" s="79">
        <v>165003.14000000001</v>
      </c>
      <c r="D108" s="222">
        <v>37300</v>
      </c>
      <c r="E108" s="35">
        <v>356472.07</v>
      </c>
      <c r="F108" s="35">
        <v>53840.07</v>
      </c>
      <c r="G108" s="35">
        <f>SUM(G109:G112)</f>
        <v>1201156.7</v>
      </c>
      <c r="H108" s="35">
        <v>158811.84000000003</v>
      </c>
      <c r="I108" s="35">
        <f t="shared" ref="I108:N108" si="64">SUM(I109:I112)</f>
        <v>1553243.52</v>
      </c>
      <c r="J108" s="35">
        <f t="shared" si="64"/>
        <v>953696.66000000015</v>
      </c>
      <c r="K108" s="35">
        <f t="shared" si="64"/>
        <v>3275875.4299999997</v>
      </c>
      <c r="L108" s="35">
        <f>SUM(L109:L112)</f>
        <v>1203648.57</v>
      </c>
      <c r="M108" s="35">
        <f t="shared" si="64"/>
        <v>3275875.4299999997</v>
      </c>
      <c r="N108" s="35">
        <f t="shared" si="64"/>
        <v>1203648.57</v>
      </c>
      <c r="O108" s="35">
        <f t="shared" si="62"/>
        <v>-2072226.8599999996</v>
      </c>
      <c r="P108" s="259">
        <f>(N108-M108)/M108*100</f>
        <v>-63.257193513002406</v>
      </c>
      <c r="Q108" s="85"/>
      <c r="R108" s="2"/>
      <c r="U108" s="158"/>
    </row>
    <row r="109" spans="1:21" ht="12.95" customHeight="1">
      <c r="A109" s="62">
        <v>5231</v>
      </c>
      <c r="B109" s="33" t="s">
        <v>115</v>
      </c>
      <c r="C109" s="203"/>
      <c r="D109" s="224"/>
      <c r="E109" s="113">
        <v>35000</v>
      </c>
      <c r="F109" s="40"/>
      <c r="G109" s="179"/>
      <c r="H109" s="40">
        <v>3836.91</v>
      </c>
      <c r="I109" s="40">
        <v>35000</v>
      </c>
      <c r="J109" s="40">
        <v>39287.490000000013</v>
      </c>
      <c r="K109" s="40">
        <f t="shared" ref="K109:L114" si="65">C109+E109+G109+I109</f>
        <v>70000</v>
      </c>
      <c r="L109" s="40">
        <f t="shared" si="65"/>
        <v>43124.400000000009</v>
      </c>
      <c r="M109" s="40">
        <f>C109+E109+G109+I109</f>
        <v>70000</v>
      </c>
      <c r="N109" s="40">
        <f>L109</f>
        <v>43124.400000000009</v>
      </c>
      <c r="O109" s="40">
        <f t="shared" si="62"/>
        <v>-26875.599999999991</v>
      </c>
      <c r="P109" s="259">
        <f t="shared" si="48"/>
        <v>-38.393714285714275</v>
      </c>
      <c r="Q109" s="85"/>
      <c r="U109" s="158"/>
    </row>
    <row r="110" spans="1:21" ht="13.5" customHeight="1">
      <c r="A110" s="62">
        <v>5232</v>
      </c>
      <c r="B110" s="33" t="s">
        <v>116</v>
      </c>
      <c r="C110" s="203"/>
      <c r="D110" s="224"/>
      <c r="E110" s="113"/>
      <c r="F110" s="40"/>
      <c r="G110" s="179"/>
      <c r="H110" s="40">
        <v>0</v>
      </c>
      <c r="I110" s="40"/>
      <c r="J110" s="40"/>
      <c r="K110" s="40">
        <f t="shared" si="65"/>
        <v>0</v>
      </c>
      <c r="L110" s="40">
        <f t="shared" si="65"/>
        <v>0</v>
      </c>
      <c r="M110" s="40">
        <f t="shared" ref="M110:M113" si="66">C110+E110+G110+I110</f>
        <v>0</v>
      </c>
      <c r="N110" s="40">
        <f>D110</f>
        <v>0</v>
      </c>
      <c r="O110" s="40">
        <f t="shared" si="62"/>
        <v>0</v>
      </c>
      <c r="P110" s="259"/>
      <c r="Q110" s="85"/>
      <c r="U110" s="158"/>
    </row>
    <row r="111" spans="1:21" ht="12.75" customHeight="1">
      <c r="A111" s="62">
        <v>5238</v>
      </c>
      <c r="B111" s="33" t="s">
        <v>117</v>
      </c>
      <c r="C111" s="203">
        <v>130000</v>
      </c>
      <c r="D111" s="224">
        <v>25423.09</v>
      </c>
      <c r="E111" s="113">
        <v>214594.17</v>
      </c>
      <c r="F111" s="40">
        <v>25458.98</v>
      </c>
      <c r="G111" s="179">
        <v>679333.33</v>
      </c>
      <c r="H111" s="40">
        <v>97447.1</v>
      </c>
      <c r="I111" s="40">
        <v>214333.33</v>
      </c>
      <c r="J111" s="40">
        <v>459031.84</v>
      </c>
      <c r="K111" s="40">
        <f t="shared" si="65"/>
        <v>1238260.83</v>
      </c>
      <c r="L111" s="40">
        <f t="shared" si="65"/>
        <v>607361.01</v>
      </c>
      <c r="M111" s="40">
        <f t="shared" si="66"/>
        <v>1238260.83</v>
      </c>
      <c r="N111" s="40">
        <f>L111</f>
        <v>607361.01</v>
      </c>
      <c r="O111" s="40">
        <f t="shared" si="62"/>
        <v>-630899.82000000007</v>
      </c>
      <c r="P111" s="259">
        <f>(N111-M111)/M111*100</f>
        <v>-50.950478664499144</v>
      </c>
      <c r="Q111" s="85"/>
      <c r="U111" s="158"/>
    </row>
    <row r="112" spans="1:21" ht="12.75" customHeight="1">
      <c r="A112" s="62">
        <v>5239</v>
      </c>
      <c r="B112" s="106" t="s">
        <v>118</v>
      </c>
      <c r="C112" s="218">
        <v>35003.14</v>
      </c>
      <c r="D112" s="224">
        <v>11876.91</v>
      </c>
      <c r="E112" s="113">
        <v>106877.9</v>
      </c>
      <c r="F112" s="224">
        <v>28381.09</v>
      </c>
      <c r="G112" s="113">
        <v>521823.37</v>
      </c>
      <c r="H112" s="40">
        <v>57527.83</v>
      </c>
      <c r="I112" s="40">
        <v>1303910.19</v>
      </c>
      <c r="J112" s="40">
        <v>455377.33000000007</v>
      </c>
      <c r="K112" s="40">
        <f t="shared" si="65"/>
        <v>1967614.5999999999</v>
      </c>
      <c r="L112" s="40">
        <f t="shared" si="65"/>
        <v>553163.16</v>
      </c>
      <c r="M112" s="40">
        <f t="shared" si="66"/>
        <v>1967614.5999999999</v>
      </c>
      <c r="N112" s="40">
        <f>L112</f>
        <v>553163.16</v>
      </c>
      <c r="O112" s="40">
        <f t="shared" si="62"/>
        <v>-1414451.44</v>
      </c>
      <c r="P112" s="259">
        <f>(N112-M112)/M112*100</f>
        <v>-71.8866103148452</v>
      </c>
      <c r="Q112" s="85"/>
      <c r="U112" s="158"/>
    </row>
    <row r="113" spans="1:21" s="12" customFormat="1" ht="12.75" customHeight="1">
      <c r="A113" s="62">
        <v>5240</v>
      </c>
      <c r="B113" s="106" t="s">
        <v>119</v>
      </c>
      <c r="C113" s="220"/>
      <c r="D113" s="228"/>
      <c r="E113" s="114"/>
      <c r="F113" s="228"/>
      <c r="G113" s="114"/>
      <c r="H113" s="71">
        <v>0</v>
      </c>
      <c r="I113" s="71"/>
      <c r="J113" s="71"/>
      <c r="K113" s="71">
        <f t="shared" si="65"/>
        <v>0</v>
      </c>
      <c r="L113" s="71">
        <f t="shared" si="65"/>
        <v>0</v>
      </c>
      <c r="M113" s="40">
        <f t="shared" si="66"/>
        <v>0</v>
      </c>
      <c r="N113" s="71">
        <f>L113</f>
        <v>0</v>
      </c>
      <c r="O113" s="40">
        <f t="shared" si="62"/>
        <v>0</v>
      </c>
      <c r="P113" s="259"/>
      <c r="Q113" s="85"/>
      <c r="R113" s="2"/>
      <c r="U113" s="158"/>
    </row>
    <row r="114" spans="1:21" s="12" customFormat="1" ht="12.75" customHeight="1">
      <c r="A114" s="62">
        <v>5250</v>
      </c>
      <c r="B114" s="106" t="s">
        <v>120</v>
      </c>
      <c r="C114" s="256">
        <v>388802</v>
      </c>
      <c r="D114" s="242">
        <v>312061.82</v>
      </c>
      <c r="E114" s="114">
        <v>847360</v>
      </c>
      <c r="F114" s="242">
        <v>30356.47</v>
      </c>
      <c r="G114" s="114">
        <v>1545000</v>
      </c>
      <c r="H114" s="115">
        <v>226552.79</v>
      </c>
      <c r="I114" s="115">
        <v>505640</v>
      </c>
      <c r="J114" s="115">
        <f>1249794.42+1907.32</f>
        <v>1251701.74</v>
      </c>
      <c r="K114" s="71">
        <f t="shared" si="65"/>
        <v>3286802</v>
      </c>
      <c r="L114" s="71">
        <f t="shared" si="65"/>
        <v>1820672.82</v>
      </c>
      <c r="M114" s="71">
        <f>C114+E114+G114+I114</f>
        <v>3286802</v>
      </c>
      <c r="N114" s="71">
        <f>L114</f>
        <v>1820672.82</v>
      </c>
      <c r="O114" s="40">
        <f>N114-M114</f>
        <v>-1466129.18</v>
      </c>
      <c r="P114" s="262">
        <f>(N114-M114)/M114*100</f>
        <v>-44.606556160060748</v>
      </c>
      <c r="Q114" s="85"/>
      <c r="R114" s="2"/>
      <c r="U114" s="158"/>
    </row>
    <row r="115" spans="1:21" ht="13.5">
      <c r="A115" s="116"/>
      <c r="B115" s="117" t="s">
        <v>121</v>
      </c>
      <c r="C115" s="182"/>
      <c r="D115" s="182"/>
      <c r="E115" s="182"/>
      <c r="F115" s="182"/>
      <c r="G115" s="182"/>
      <c r="H115" s="182"/>
      <c r="I115" s="182"/>
      <c r="J115" s="182"/>
      <c r="K115" s="182"/>
      <c r="L115" s="182"/>
      <c r="M115" s="182"/>
      <c r="N115" s="182"/>
      <c r="O115" s="182"/>
      <c r="P115" s="263"/>
    </row>
    <row r="116" spans="1:21" ht="27" customHeight="1">
      <c r="A116" s="118"/>
      <c r="B116" s="119" t="s">
        <v>122</v>
      </c>
      <c r="C116" s="183">
        <v>141075.00000000186</v>
      </c>
      <c r="D116" s="183">
        <v>1462156.4899999984</v>
      </c>
      <c r="E116" s="183">
        <v>-476373.81000000052</v>
      </c>
      <c r="F116" s="243">
        <v>1567646.209999999</v>
      </c>
      <c r="G116" s="183">
        <f t="shared" ref="G116:J116" si="67">G10-G20</f>
        <v>960569.51000000164</v>
      </c>
      <c r="H116" s="183">
        <f t="shared" si="67"/>
        <v>4864543.75</v>
      </c>
      <c r="I116" s="183">
        <f t="shared" si="67"/>
        <v>-1019682.1899999939</v>
      </c>
      <c r="J116" s="183">
        <f t="shared" si="67"/>
        <v>-6570126.450000003</v>
      </c>
      <c r="K116" s="183">
        <f>K10-K20</f>
        <v>-394411.48000001907</v>
      </c>
      <c r="L116" s="183">
        <f>L10-L20</f>
        <v>1324220</v>
      </c>
      <c r="M116" s="183">
        <f>M10-M20</f>
        <v>-394411.49000000954</v>
      </c>
      <c r="N116" s="183">
        <f>N10-N20</f>
        <v>1324220</v>
      </c>
      <c r="O116" s="183"/>
      <c r="P116" s="263"/>
    </row>
    <row r="117" spans="1:21" ht="15" customHeight="1">
      <c r="A117" s="118"/>
      <c r="B117" s="119" t="s">
        <v>123</v>
      </c>
      <c r="C117" s="183">
        <v>803777</v>
      </c>
      <c r="D117" s="183">
        <v>803777</v>
      </c>
      <c r="E117" s="183">
        <v>944852.00000000186</v>
      </c>
      <c r="F117" s="243">
        <v>2265933.4899999984</v>
      </c>
      <c r="G117" s="183">
        <f t="shared" ref="G117:J117" si="68">E118</f>
        <v>468478.19000000134</v>
      </c>
      <c r="H117" s="183">
        <f t="shared" si="68"/>
        <v>3833579.6999999974</v>
      </c>
      <c r="I117" s="183">
        <f t="shared" si="68"/>
        <v>1429047.700000003</v>
      </c>
      <c r="J117" s="183">
        <f t="shared" si="68"/>
        <v>8698123.4499999974</v>
      </c>
      <c r="K117" s="183">
        <f>C117</f>
        <v>803777</v>
      </c>
      <c r="L117" s="183">
        <f>D117</f>
        <v>803777</v>
      </c>
      <c r="M117" s="183">
        <f>C117</f>
        <v>803777</v>
      </c>
      <c r="N117" s="183">
        <f>D117</f>
        <v>803777</v>
      </c>
      <c r="O117" s="183"/>
      <c r="P117" s="263"/>
    </row>
    <row r="118" spans="1:21" ht="15" customHeight="1">
      <c r="A118" s="118"/>
      <c r="B118" s="119" t="s">
        <v>124</v>
      </c>
      <c r="C118" s="183">
        <v>944852.00000000186</v>
      </c>
      <c r="D118" s="183">
        <v>2265933.4899999984</v>
      </c>
      <c r="E118" s="183">
        <v>468478.19000000134</v>
      </c>
      <c r="F118" s="243">
        <v>3833579.6999999974</v>
      </c>
      <c r="G118" s="183">
        <f t="shared" ref="G118:I118" si="69">G117+G116</f>
        <v>1429047.700000003</v>
      </c>
      <c r="H118" s="183">
        <f t="shared" si="69"/>
        <v>8698123.4499999974</v>
      </c>
      <c r="I118" s="183">
        <f t="shared" si="69"/>
        <v>409365.51000000909</v>
      </c>
      <c r="J118" s="184">
        <f>J117+J116</f>
        <v>2127996.9999999944</v>
      </c>
      <c r="K118" s="183">
        <f>K116+K117</f>
        <v>409365.51999998093</v>
      </c>
      <c r="L118" s="183">
        <f>L117+L116</f>
        <v>2127997</v>
      </c>
      <c r="M118" s="183">
        <f>M116+M117</f>
        <v>409365.50999999046</v>
      </c>
      <c r="N118" s="183">
        <f>N116+N117</f>
        <v>2127997</v>
      </c>
      <c r="O118" s="184"/>
      <c r="P118" s="260"/>
    </row>
    <row r="119" spans="1:21" ht="13.5" hidden="1">
      <c r="A119" s="120"/>
      <c r="B119" s="121" t="s">
        <v>125</v>
      </c>
      <c r="C119" s="162"/>
      <c r="D119" s="162"/>
      <c r="E119" s="185"/>
      <c r="F119" s="185"/>
      <c r="G119" s="185"/>
      <c r="H119" s="185"/>
      <c r="I119" s="185"/>
      <c r="J119" s="185"/>
      <c r="K119" s="185"/>
      <c r="L119" s="185"/>
      <c r="M119" s="185"/>
      <c r="N119" s="185"/>
      <c r="O119" s="185"/>
      <c r="P119" s="263"/>
    </row>
    <row r="120" spans="1:21" ht="13.5" hidden="1">
      <c r="A120" s="120"/>
      <c r="B120" s="121" t="s">
        <v>126</v>
      </c>
      <c r="C120" s="162"/>
      <c r="D120" s="162"/>
      <c r="E120" s="185"/>
      <c r="F120" s="185"/>
      <c r="G120" s="185"/>
      <c r="H120" s="185"/>
      <c r="I120" s="185"/>
      <c r="J120" s="185"/>
      <c r="K120" s="185"/>
      <c r="L120" s="185"/>
      <c r="M120" s="185"/>
      <c r="N120" s="185"/>
      <c r="O120" s="185"/>
      <c r="P120" s="263"/>
    </row>
    <row r="121" spans="1:21" ht="13.5" hidden="1">
      <c r="A121" s="120"/>
      <c r="B121" s="121" t="s">
        <v>127</v>
      </c>
      <c r="C121" s="162"/>
      <c r="D121" s="162"/>
      <c r="E121" s="185"/>
      <c r="F121" s="185"/>
      <c r="G121" s="185"/>
      <c r="H121" s="185"/>
      <c r="I121" s="185"/>
      <c r="J121" s="185"/>
      <c r="K121" s="185"/>
      <c r="L121" s="185"/>
      <c r="M121" s="185"/>
      <c r="N121" s="185"/>
      <c r="O121" s="185"/>
      <c r="P121" s="263"/>
    </row>
    <row r="122" spans="1:21" ht="13.5" hidden="1">
      <c r="A122" s="122"/>
      <c r="B122" s="121" t="s">
        <v>128</v>
      </c>
      <c r="C122" s="162"/>
      <c r="D122" s="162"/>
      <c r="E122" s="185"/>
      <c r="F122" s="185"/>
      <c r="G122" s="185"/>
      <c r="H122" s="185"/>
      <c r="I122" s="185"/>
      <c r="J122" s="185"/>
      <c r="K122" s="185"/>
      <c r="L122" s="185"/>
      <c r="M122" s="185"/>
      <c r="N122" s="185"/>
      <c r="O122" s="185"/>
      <c r="P122" s="263"/>
    </row>
    <row r="123" spans="1:21" ht="13.5" hidden="1">
      <c r="A123" s="123"/>
      <c r="B123" s="124"/>
      <c r="C123" s="163"/>
      <c r="D123" s="163"/>
      <c r="E123" s="186"/>
      <c r="F123" s="186"/>
      <c r="G123" s="186"/>
      <c r="H123" s="186"/>
      <c r="I123" s="186"/>
      <c r="J123" s="186"/>
      <c r="K123" s="186"/>
      <c r="L123" s="186"/>
      <c r="M123" s="186"/>
      <c r="N123" s="186"/>
      <c r="O123" s="186"/>
      <c r="P123" s="263"/>
    </row>
    <row r="124" spans="1:21" ht="13.5" hidden="1">
      <c r="A124" s="125"/>
      <c r="B124" s="126"/>
      <c r="C124" s="164"/>
      <c r="D124" s="164"/>
      <c r="E124" s="187"/>
      <c r="F124" s="187"/>
      <c r="G124" s="187"/>
      <c r="H124" s="187"/>
      <c r="I124" s="187"/>
      <c r="J124" s="187"/>
      <c r="K124" s="187"/>
      <c r="L124" s="187"/>
      <c r="M124" s="187"/>
      <c r="N124" s="187"/>
      <c r="O124" s="187"/>
      <c r="P124" s="263"/>
    </row>
    <row r="125" spans="1:21" ht="13.5" hidden="1">
      <c r="A125" s="120"/>
      <c r="B125" s="127"/>
      <c r="C125" s="165"/>
      <c r="D125" s="165"/>
      <c r="E125" s="188"/>
      <c r="F125" s="188"/>
      <c r="G125" s="188"/>
      <c r="H125" s="188"/>
      <c r="I125" s="188"/>
      <c r="J125" s="188"/>
      <c r="K125" s="188"/>
      <c r="L125" s="188"/>
      <c r="M125" s="188"/>
      <c r="N125" s="188"/>
      <c r="O125" s="188"/>
      <c r="P125" s="263"/>
    </row>
    <row r="126" spans="1:21" s="12" customFormat="1" ht="13.5" hidden="1">
      <c r="A126" s="120"/>
      <c r="B126" s="128"/>
      <c r="C126" s="166"/>
      <c r="D126" s="166"/>
      <c r="E126" s="189"/>
      <c r="F126" s="189"/>
      <c r="G126" s="189"/>
      <c r="H126" s="189"/>
      <c r="I126" s="189"/>
      <c r="J126" s="189"/>
      <c r="K126" s="189"/>
      <c r="L126" s="189"/>
      <c r="M126" s="189"/>
      <c r="N126" s="189"/>
      <c r="O126" s="189"/>
      <c r="P126" s="263"/>
      <c r="R126" s="2"/>
    </row>
    <row r="127" spans="1:21" s="64" customFormat="1" ht="13.5" hidden="1">
      <c r="A127" s="120"/>
      <c r="B127" s="121"/>
      <c r="C127" s="167"/>
      <c r="D127" s="167"/>
      <c r="E127" s="190"/>
      <c r="F127" s="190"/>
      <c r="G127" s="190"/>
      <c r="H127" s="190"/>
      <c r="I127" s="190"/>
      <c r="J127" s="190"/>
      <c r="K127" s="190"/>
      <c r="L127" s="190"/>
      <c r="M127" s="190"/>
      <c r="N127" s="190"/>
      <c r="O127" s="190"/>
      <c r="P127" s="263"/>
    </row>
    <row r="128" spans="1:21" s="12" customFormat="1" ht="13.5" hidden="1">
      <c r="A128" s="120"/>
      <c r="B128" s="121"/>
      <c r="C128" s="167"/>
      <c r="D128" s="167"/>
      <c r="E128" s="190"/>
      <c r="F128" s="190"/>
      <c r="G128" s="190"/>
      <c r="H128" s="190"/>
      <c r="I128" s="190"/>
      <c r="J128" s="190"/>
      <c r="K128" s="190"/>
      <c r="L128" s="190"/>
      <c r="M128" s="190"/>
      <c r="N128" s="190"/>
      <c r="O128" s="190"/>
      <c r="P128" s="263"/>
      <c r="R128" s="2"/>
    </row>
    <row r="129" spans="1:18" ht="13.5" hidden="1">
      <c r="A129" s="120"/>
      <c r="B129" s="121"/>
      <c r="C129" s="167"/>
      <c r="D129" s="167"/>
      <c r="E129" s="190"/>
      <c r="F129" s="190"/>
      <c r="G129" s="190"/>
      <c r="H129" s="190"/>
      <c r="I129" s="190"/>
      <c r="J129" s="190"/>
      <c r="K129" s="190"/>
      <c r="L129" s="190"/>
      <c r="M129" s="190"/>
      <c r="N129" s="190"/>
      <c r="O129" s="190"/>
      <c r="P129" s="263"/>
    </row>
    <row r="130" spans="1:18" s="12" customFormat="1" ht="13.5" hidden="1">
      <c r="A130" s="120"/>
      <c r="B130" s="121"/>
      <c r="C130" s="167"/>
      <c r="D130" s="167"/>
      <c r="E130" s="190"/>
      <c r="F130" s="190"/>
      <c r="G130" s="190"/>
      <c r="H130" s="190"/>
      <c r="I130" s="190"/>
      <c r="J130" s="190"/>
      <c r="K130" s="190"/>
      <c r="L130" s="190"/>
      <c r="M130" s="190"/>
      <c r="N130" s="190"/>
      <c r="O130" s="190"/>
      <c r="P130" s="263"/>
      <c r="R130" s="2"/>
    </row>
    <row r="131" spans="1:18" ht="13.5" hidden="1">
      <c r="A131" s="120"/>
      <c r="B131" s="121"/>
      <c r="C131" s="167"/>
      <c r="D131" s="167"/>
      <c r="E131" s="190"/>
      <c r="F131" s="190"/>
      <c r="G131" s="190"/>
      <c r="H131" s="190"/>
      <c r="I131" s="190"/>
      <c r="J131" s="190"/>
      <c r="K131" s="190"/>
      <c r="L131" s="190"/>
      <c r="M131" s="190"/>
      <c r="N131" s="190"/>
      <c r="O131" s="190"/>
      <c r="P131" s="263"/>
    </row>
    <row r="132" spans="1:18" s="12" customFormat="1" ht="13.5" hidden="1">
      <c r="A132" s="129"/>
      <c r="B132" s="121"/>
      <c r="C132" s="167"/>
      <c r="D132" s="167"/>
      <c r="E132" s="190"/>
      <c r="F132" s="190"/>
      <c r="G132" s="190"/>
      <c r="H132" s="190"/>
      <c r="I132" s="190"/>
      <c r="J132" s="190"/>
      <c r="K132" s="190"/>
      <c r="L132" s="190"/>
      <c r="M132" s="190"/>
      <c r="N132" s="190"/>
      <c r="O132" s="190"/>
      <c r="P132" s="263"/>
      <c r="R132" s="2"/>
    </row>
    <row r="133" spans="1:18" ht="13.5" hidden="1">
      <c r="A133" s="120"/>
      <c r="B133" s="130"/>
      <c r="C133" s="167"/>
      <c r="D133" s="167"/>
      <c r="E133" s="190"/>
      <c r="F133" s="190"/>
      <c r="G133" s="190"/>
      <c r="H133" s="190"/>
      <c r="I133" s="190"/>
      <c r="J133" s="190"/>
      <c r="K133" s="190"/>
      <c r="L133" s="190"/>
      <c r="M133" s="190"/>
      <c r="N133" s="190"/>
      <c r="O133" s="190"/>
      <c r="P133" s="263"/>
    </row>
    <row r="134" spans="1:18" ht="13.5" hidden="1">
      <c r="A134" s="120"/>
      <c r="B134" s="131"/>
      <c r="C134" s="167"/>
      <c r="D134" s="167"/>
      <c r="E134" s="190"/>
      <c r="F134" s="190"/>
      <c r="G134" s="190"/>
      <c r="H134" s="190"/>
      <c r="I134" s="190"/>
      <c r="J134" s="190"/>
      <c r="K134" s="190"/>
      <c r="L134" s="190"/>
      <c r="M134" s="190"/>
      <c r="N134" s="190"/>
      <c r="O134" s="190"/>
      <c r="P134" s="263"/>
    </row>
    <row r="135" spans="1:18" ht="13.5" hidden="1">
      <c r="A135" s="120"/>
      <c r="B135" s="121"/>
      <c r="C135" s="167"/>
      <c r="D135" s="167"/>
      <c r="E135" s="190"/>
      <c r="F135" s="190"/>
      <c r="G135" s="190"/>
      <c r="H135" s="190"/>
      <c r="I135" s="190"/>
      <c r="J135" s="190"/>
      <c r="K135" s="190"/>
      <c r="L135" s="190"/>
      <c r="M135" s="190"/>
      <c r="N135" s="190"/>
      <c r="O135" s="190"/>
      <c r="P135" s="263"/>
    </row>
    <row r="136" spans="1:18" ht="13.5" hidden="1">
      <c r="A136" s="122"/>
      <c r="B136" s="132"/>
      <c r="C136" s="167"/>
      <c r="D136" s="167"/>
      <c r="E136" s="190"/>
      <c r="F136" s="190"/>
      <c r="G136" s="190"/>
      <c r="H136" s="190"/>
      <c r="I136" s="190"/>
      <c r="J136" s="190"/>
      <c r="K136" s="190"/>
      <c r="L136" s="190"/>
      <c r="M136" s="190"/>
      <c r="N136" s="190"/>
      <c r="O136" s="190"/>
      <c r="P136" s="263"/>
    </row>
    <row r="137" spans="1:18" s="12" customFormat="1" ht="13.5" hidden="1">
      <c r="A137" s="123"/>
      <c r="B137" s="124"/>
      <c r="C137" s="163"/>
      <c r="D137" s="163"/>
      <c r="E137" s="186"/>
      <c r="F137" s="186"/>
      <c r="G137" s="186"/>
      <c r="H137" s="186"/>
      <c r="I137" s="186"/>
      <c r="J137" s="186"/>
      <c r="K137" s="186"/>
      <c r="L137" s="186"/>
      <c r="M137" s="186"/>
      <c r="N137" s="186"/>
      <c r="O137" s="186"/>
      <c r="P137" s="263"/>
      <c r="R137" s="2"/>
    </row>
    <row r="138" spans="1:18" s="64" customFormat="1" ht="13.5" hidden="1">
      <c r="A138" s="125"/>
      <c r="B138" s="126"/>
      <c r="C138" s="164"/>
      <c r="D138" s="164"/>
      <c r="E138" s="187"/>
      <c r="F138" s="187"/>
      <c r="G138" s="187"/>
      <c r="H138" s="187"/>
      <c r="I138" s="187"/>
      <c r="J138" s="187"/>
      <c r="K138" s="187"/>
      <c r="L138" s="187"/>
      <c r="M138" s="187"/>
      <c r="N138" s="187"/>
      <c r="O138" s="187"/>
      <c r="P138" s="263"/>
    </row>
    <row r="139" spans="1:18" s="64" customFormat="1" ht="13.5" hidden="1">
      <c r="A139" s="120"/>
      <c r="B139" s="127"/>
      <c r="C139" s="165"/>
      <c r="D139" s="165"/>
      <c r="E139" s="188"/>
      <c r="F139" s="188"/>
      <c r="G139" s="188"/>
      <c r="H139" s="188"/>
      <c r="I139" s="188"/>
      <c r="J139" s="188"/>
      <c r="K139" s="188"/>
      <c r="L139" s="188"/>
      <c r="M139" s="188"/>
      <c r="N139" s="188"/>
      <c r="O139" s="188"/>
      <c r="P139" s="263"/>
    </row>
    <row r="140" spans="1:18" s="12" customFormat="1" ht="13.5" hidden="1">
      <c r="A140" s="120"/>
      <c r="B140" s="128"/>
      <c r="C140" s="166"/>
      <c r="D140" s="166"/>
      <c r="E140" s="189"/>
      <c r="F140" s="189"/>
      <c r="G140" s="189"/>
      <c r="H140" s="189"/>
      <c r="I140" s="189"/>
      <c r="J140" s="189"/>
      <c r="K140" s="189"/>
      <c r="L140" s="189"/>
      <c r="M140" s="189"/>
      <c r="N140" s="189"/>
      <c r="O140" s="189"/>
      <c r="P140" s="263"/>
      <c r="R140" s="2"/>
    </row>
    <row r="141" spans="1:18" s="64" customFormat="1" ht="13.5" hidden="1">
      <c r="A141" s="120"/>
      <c r="B141" s="121"/>
      <c r="C141" s="167"/>
      <c r="D141" s="167"/>
      <c r="E141" s="190"/>
      <c r="F141" s="190"/>
      <c r="G141" s="190"/>
      <c r="H141" s="190"/>
      <c r="I141" s="190"/>
      <c r="J141" s="190"/>
      <c r="K141" s="190"/>
      <c r="L141" s="190"/>
      <c r="M141" s="190"/>
      <c r="N141" s="190"/>
      <c r="O141" s="190"/>
      <c r="P141" s="263"/>
    </row>
    <row r="142" spans="1:18" s="12" customFormat="1" ht="13.5" hidden="1">
      <c r="A142" s="120"/>
      <c r="B142" s="121"/>
      <c r="C142" s="167"/>
      <c r="D142" s="167"/>
      <c r="E142" s="190"/>
      <c r="F142" s="190"/>
      <c r="G142" s="190"/>
      <c r="H142" s="190"/>
      <c r="I142" s="190"/>
      <c r="J142" s="190"/>
      <c r="K142" s="190"/>
      <c r="L142" s="190"/>
      <c r="M142" s="190"/>
      <c r="N142" s="190"/>
      <c r="O142" s="190"/>
      <c r="P142" s="263"/>
      <c r="R142" s="2"/>
    </row>
    <row r="143" spans="1:18" ht="13.5" hidden="1">
      <c r="A143" s="120"/>
      <c r="B143" s="121"/>
      <c r="C143" s="167"/>
      <c r="D143" s="167"/>
      <c r="E143" s="190"/>
      <c r="F143" s="190"/>
      <c r="G143" s="190"/>
      <c r="H143" s="190"/>
      <c r="I143" s="190"/>
      <c r="J143" s="190"/>
      <c r="K143" s="190"/>
      <c r="L143" s="190"/>
      <c r="M143" s="190"/>
      <c r="N143" s="190"/>
      <c r="O143" s="190"/>
      <c r="P143" s="263"/>
    </row>
    <row r="144" spans="1:18" s="12" customFormat="1" ht="13.5" hidden="1">
      <c r="A144" s="120"/>
      <c r="B144" s="121"/>
      <c r="C144" s="167"/>
      <c r="D144" s="167"/>
      <c r="E144" s="190"/>
      <c r="F144" s="190"/>
      <c r="G144" s="190"/>
      <c r="H144" s="190"/>
      <c r="I144" s="190"/>
      <c r="J144" s="190"/>
      <c r="K144" s="190"/>
      <c r="L144" s="190"/>
      <c r="M144" s="190"/>
      <c r="N144" s="190"/>
      <c r="O144" s="190"/>
      <c r="P144" s="263"/>
      <c r="R144" s="2"/>
    </row>
    <row r="145" spans="1:18" ht="13.5" hidden="1">
      <c r="A145" s="120"/>
      <c r="B145" s="121"/>
      <c r="C145" s="167"/>
      <c r="D145" s="167"/>
      <c r="E145" s="190"/>
      <c r="F145" s="190"/>
      <c r="G145" s="190"/>
      <c r="H145" s="190"/>
      <c r="I145" s="190"/>
      <c r="J145" s="190"/>
      <c r="K145" s="190"/>
      <c r="L145" s="190"/>
      <c r="M145" s="190"/>
      <c r="N145" s="190"/>
      <c r="O145" s="190"/>
      <c r="P145" s="263"/>
    </row>
    <row r="146" spans="1:18" s="12" customFormat="1" ht="13.5" hidden="1">
      <c r="A146" s="129"/>
      <c r="B146" s="121"/>
      <c r="C146" s="167"/>
      <c r="D146" s="167"/>
      <c r="E146" s="190"/>
      <c r="F146" s="190"/>
      <c r="G146" s="190"/>
      <c r="H146" s="190"/>
      <c r="I146" s="190"/>
      <c r="J146" s="190"/>
      <c r="K146" s="190"/>
      <c r="L146" s="190"/>
      <c r="M146" s="190"/>
      <c r="N146" s="190"/>
      <c r="O146" s="190"/>
      <c r="P146" s="263"/>
      <c r="R146" s="2"/>
    </row>
    <row r="147" spans="1:18" ht="13.5" hidden="1">
      <c r="A147" s="120"/>
      <c r="B147" s="130"/>
      <c r="C147" s="167"/>
      <c r="D147" s="167"/>
      <c r="E147" s="190"/>
      <c r="F147" s="190"/>
      <c r="G147" s="190"/>
      <c r="H147" s="190"/>
      <c r="I147" s="190"/>
      <c r="J147" s="190"/>
      <c r="K147" s="190"/>
      <c r="L147" s="190"/>
      <c r="M147" s="190"/>
      <c r="N147" s="190"/>
      <c r="O147" s="190"/>
      <c r="P147" s="263"/>
    </row>
    <row r="148" spans="1:18" ht="13.5" hidden="1">
      <c r="A148" s="120"/>
      <c r="B148" s="131"/>
      <c r="C148" s="167"/>
      <c r="D148" s="167"/>
      <c r="E148" s="190"/>
      <c r="F148" s="190"/>
      <c r="G148" s="190"/>
      <c r="H148" s="190"/>
      <c r="I148" s="190"/>
      <c r="J148" s="190"/>
      <c r="K148" s="190"/>
      <c r="L148" s="190"/>
      <c r="M148" s="190"/>
      <c r="N148" s="190"/>
      <c r="O148" s="190"/>
      <c r="P148" s="263"/>
    </row>
    <row r="149" spans="1:18" ht="13.5" hidden="1">
      <c r="A149" s="120"/>
      <c r="B149" s="121"/>
      <c r="C149" s="167"/>
      <c r="D149" s="167"/>
      <c r="E149" s="190"/>
      <c r="F149" s="190"/>
      <c r="G149" s="190"/>
      <c r="H149" s="190"/>
      <c r="I149" s="190"/>
      <c r="J149" s="190"/>
      <c r="K149" s="190"/>
      <c r="L149" s="190"/>
      <c r="M149" s="190"/>
      <c r="N149" s="190"/>
      <c r="O149" s="190"/>
      <c r="P149" s="263"/>
    </row>
    <row r="150" spans="1:18" ht="13.5" hidden="1">
      <c r="A150" s="120"/>
      <c r="B150" s="121"/>
      <c r="C150" s="167"/>
      <c r="D150" s="167"/>
      <c r="E150" s="190"/>
      <c r="F150" s="190"/>
      <c r="G150" s="190"/>
      <c r="H150" s="190"/>
      <c r="I150" s="190"/>
      <c r="J150" s="190"/>
      <c r="K150" s="190"/>
      <c r="L150" s="190"/>
      <c r="M150" s="190"/>
      <c r="N150" s="190"/>
      <c r="O150" s="190"/>
      <c r="P150" s="263"/>
    </row>
    <row r="151" spans="1:18" ht="13.5" hidden="1">
      <c r="A151" s="133"/>
      <c r="B151" s="134"/>
      <c r="C151" s="168"/>
      <c r="D151" s="168"/>
      <c r="E151" s="191"/>
      <c r="F151" s="191"/>
      <c r="G151" s="191"/>
      <c r="H151" s="191"/>
      <c r="I151" s="191"/>
      <c r="J151" s="191"/>
      <c r="K151" s="191"/>
      <c r="L151" s="191"/>
      <c r="M151" s="191"/>
      <c r="N151" s="191"/>
      <c r="O151" s="191"/>
      <c r="P151" s="263"/>
    </row>
    <row r="152" spans="1:18" ht="13.5" hidden="1" customHeight="1">
      <c r="A152" s="135"/>
      <c r="B152" s="136" t="s">
        <v>129</v>
      </c>
      <c r="C152" s="169"/>
      <c r="D152" s="169"/>
      <c r="E152" s="192"/>
      <c r="F152" s="192"/>
      <c r="G152" s="192"/>
      <c r="H152" s="192"/>
      <c r="I152" s="192"/>
      <c r="J152" s="192"/>
      <c r="K152" s="192"/>
      <c r="L152" s="192"/>
      <c r="M152" s="192"/>
      <c r="N152" s="192"/>
      <c r="O152" s="192"/>
      <c r="P152" s="263"/>
    </row>
    <row r="153" spans="1:18" ht="13.5">
      <c r="A153" s="137"/>
      <c r="B153" s="138" t="s">
        <v>130</v>
      </c>
      <c r="C153" s="170">
        <f>SUM(C154:C158)</f>
        <v>13548888.130000001</v>
      </c>
      <c r="D153" s="170">
        <f t="shared" ref="D153:N153" si="70">SUM(D154:D158)</f>
        <v>13388912.75</v>
      </c>
      <c r="E153" s="193">
        <f t="shared" si="70"/>
        <v>14476480.629999999</v>
      </c>
      <c r="F153" s="193">
        <f t="shared" si="70"/>
        <v>14697468.27</v>
      </c>
      <c r="G153" s="193">
        <f>SUM(G154:G158)</f>
        <v>17933751.59</v>
      </c>
      <c r="H153" s="193">
        <f t="shared" si="70"/>
        <v>17837093.350000001</v>
      </c>
      <c r="I153" s="193">
        <f t="shared" si="70"/>
        <v>37549126.640000001</v>
      </c>
      <c r="J153" s="193">
        <f t="shared" si="70"/>
        <v>37261664.060000002</v>
      </c>
      <c r="K153" s="193">
        <f t="shared" si="70"/>
        <v>70998110.319999993</v>
      </c>
      <c r="L153" s="193">
        <f>SUM(L154:L158)</f>
        <v>70809789.129999995</v>
      </c>
      <c r="M153" s="193">
        <f>SUM(M154:M158)</f>
        <v>70998110.319999993</v>
      </c>
      <c r="N153" s="193">
        <f t="shared" si="70"/>
        <v>70809789.129999995</v>
      </c>
      <c r="O153" s="193">
        <f>N153-M153</f>
        <v>-188321.18999999762</v>
      </c>
      <c r="P153" s="264"/>
    </row>
    <row r="154" spans="1:18" ht="12" customHeight="1">
      <c r="A154" s="120"/>
      <c r="B154" s="139" t="s">
        <v>131</v>
      </c>
      <c r="C154" s="171">
        <f t="shared" ref="C154:J154" si="71">C11</f>
        <v>12722681</v>
      </c>
      <c r="D154" s="171">
        <f t="shared" si="71"/>
        <v>12775162.26</v>
      </c>
      <c r="E154" s="194">
        <f t="shared" ref="E154:H155" si="72">E12</f>
        <v>12554367.26</v>
      </c>
      <c r="F154" s="194">
        <f t="shared" si="72"/>
        <v>12571886</v>
      </c>
      <c r="G154" s="194">
        <f t="shared" si="72"/>
        <v>12132879</v>
      </c>
      <c r="H154" s="194">
        <f t="shared" si="72"/>
        <v>12062879</v>
      </c>
      <c r="I154" s="194">
        <f t="shared" si="71"/>
        <v>24679287.670000002</v>
      </c>
      <c r="J154" s="194">
        <f t="shared" si="71"/>
        <v>24580695</v>
      </c>
      <c r="K154" s="194">
        <f t="shared" ref="K154:N155" si="73">K12</f>
        <v>49579078.259999998</v>
      </c>
      <c r="L154" s="194">
        <f t="shared" si="73"/>
        <v>49630485.259999998</v>
      </c>
      <c r="M154" s="194">
        <f t="shared" si="73"/>
        <v>49579078.259999998</v>
      </c>
      <c r="N154" s="194">
        <f t="shared" si="73"/>
        <v>49630485.259999998</v>
      </c>
      <c r="O154" s="194">
        <f>N154-M154</f>
        <v>51407</v>
      </c>
      <c r="P154" s="263"/>
    </row>
    <row r="155" spans="1:18" ht="12" customHeight="1">
      <c r="A155" s="120"/>
      <c r="B155" s="139" t="s">
        <v>18</v>
      </c>
      <c r="C155" s="171"/>
      <c r="D155" s="171"/>
      <c r="E155" s="194">
        <f t="shared" si="72"/>
        <v>1614849.33</v>
      </c>
      <c r="F155" s="194">
        <f t="shared" si="72"/>
        <v>1614849</v>
      </c>
      <c r="G155" s="194">
        <f t="shared" si="72"/>
        <v>4836404</v>
      </c>
      <c r="H155" s="194">
        <f t="shared" si="72"/>
        <v>4836404</v>
      </c>
      <c r="I155" s="194">
        <f>I13</f>
        <v>12510136.67</v>
      </c>
      <c r="J155" s="194">
        <f>J13</f>
        <v>12360137</v>
      </c>
      <c r="K155" s="194">
        <f t="shared" si="73"/>
        <v>18961390</v>
      </c>
      <c r="L155" s="194">
        <f t="shared" si="73"/>
        <v>18811390</v>
      </c>
      <c r="M155" s="194">
        <f t="shared" si="73"/>
        <v>18961390</v>
      </c>
      <c r="N155" s="194">
        <f t="shared" si="73"/>
        <v>18811390</v>
      </c>
      <c r="O155" s="194">
        <f t="shared" ref="O155:O157" si="74">N155-M155</f>
        <v>-150000</v>
      </c>
      <c r="P155" s="263"/>
    </row>
    <row r="156" spans="1:18" ht="12" customHeight="1">
      <c r="A156" s="120"/>
      <c r="B156" s="139" t="s">
        <v>21</v>
      </c>
      <c r="C156" s="171">
        <f>C15</f>
        <v>323802</v>
      </c>
      <c r="D156" s="171">
        <f>D15</f>
        <v>187265.36</v>
      </c>
      <c r="E156" s="194"/>
      <c r="F156" s="194"/>
      <c r="G156" s="194"/>
      <c r="H156" s="194"/>
      <c r="I156" s="194"/>
      <c r="J156" s="194"/>
      <c r="K156" s="194">
        <f>K15</f>
        <v>323802</v>
      </c>
      <c r="L156" s="194">
        <f>L15</f>
        <v>187265.36</v>
      </c>
      <c r="M156" s="194">
        <f>C156</f>
        <v>323802</v>
      </c>
      <c r="N156" s="194">
        <f>D156</f>
        <v>187265.36</v>
      </c>
      <c r="O156" s="194">
        <f t="shared" si="74"/>
        <v>-136536.64000000001</v>
      </c>
      <c r="P156" s="263"/>
    </row>
    <row r="157" spans="1:18" ht="12" customHeight="1">
      <c r="A157" s="120"/>
      <c r="B157" s="139" t="s">
        <v>19</v>
      </c>
      <c r="C157" s="171"/>
      <c r="D157" s="171"/>
      <c r="E157" s="194"/>
      <c r="F157" s="194"/>
      <c r="G157" s="194">
        <f>G14</f>
        <v>625000</v>
      </c>
      <c r="H157" s="194">
        <f>H14</f>
        <v>625000</v>
      </c>
      <c r="I157" s="194"/>
      <c r="J157" s="194"/>
      <c r="K157" s="194">
        <f t="shared" ref="K157" si="75">K14</f>
        <v>625000</v>
      </c>
      <c r="L157" s="194">
        <f>L14</f>
        <v>609787.69999999995</v>
      </c>
      <c r="M157" s="194">
        <f>M14</f>
        <v>625000</v>
      </c>
      <c r="N157" s="194">
        <f>N14</f>
        <v>609787.69999999995</v>
      </c>
      <c r="O157" s="194">
        <f t="shared" si="74"/>
        <v>-15212.300000000047</v>
      </c>
      <c r="P157" s="263"/>
    </row>
    <row r="158" spans="1:18" ht="12" customHeight="1">
      <c r="A158" s="120"/>
      <c r="B158" s="139" t="s">
        <v>132</v>
      </c>
      <c r="C158" s="171">
        <f t="shared" ref="C158:N158" si="76">C16</f>
        <v>502405.13</v>
      </c>
      <c r="D158" s="171">
        <f t="shared" si="76"/>
        <v>426485.13</v>
      </c>
      <c r="E158" s="194">
        <f t="shared" si="76"/>
        <v>307264.04000000004</v>
      </c>
      <c r="F158" s="194">
        <f t="shared" si="76"/>
        <v>510733.27</v>
      </c>
      <c r="G158" s="194">
        <f t="shared" si="76"/>
        <v>339468.59</v>
      </c>
      <c r="H158" s="194">
        <f t="shared" si="76"/>
        <v>312810.34999999998</v>
      </c>
      <c r="I158" s="194">
        <f t="shared" si="76"/>
        <v>359702.3</v>
      </c>
      <c r="J158" s="194">
        <f t="shared" si="76"/>
        <v>320832.06</v>
      </c>
      <c r="K158" s="194">
        <f t="shared" si="76"/>
        <v>1508840.06</v>
      </c>
      <c r="L158" s="194">
        <f t="shared" si="76"/>
        <v>1570860.81</v>
      </c>
      <c r="M158" s="194">
        <f t="shared" si="76"/>
        <v>1508840.06</v>
      </c>
      <c r="N158" s="194">
        <f t="shared" si="76"/>
        <v>1570860.81</v>
      </c>
      <c r="O158" s="194">
        <f>N158-M158</f>
        <v>62020.75</v>
      </c>
      <c r="P158" s="263"/>
    </row>
    <row r="159" spans="1:18" ht="13.5">
      <c r="A159" s="140"/>
      <c r="B159" s="141" t="s">
        <v>133</v>
      </c>
      <c r="C159" s="172">
        <f t="shared" ref="C159:N159" si="77">C20</f>
        <v>13407813.129999999</v>
      </c>
      <c r="D159" s="172">
        <f t="shared" si="77"/>
        <v>11926756.260000002</v>
      </c>
      <c r="E159" s="195">
        <f t="shared" si="77"/>
        <v>14952854.439999999</v>
      </c>
      <c r="F159" s="195">
        <f t="shared" si="77"/>
        <v>13129822.060000001</v>
      </c>
      <c r="G159" s="195">
        <f t="shared" si="77"/>
        <v>16973182.079999998</v>
      </c>
      <c r="H159" s="195">
        <f t="shared" si="77"/>
        <v>12972549.600000001</v>
      </c>
      <c r="I159" s="195">
        <f t="shared" si="77"/>
        <v>26058672.159999996</v>
      </c>
      <c r="J159" s="195">
        <f t="shared" si="77"/>
        <v>31456441.210000001</v>
      </c>
      <c r="K159" s="195">
        <f t="shared" si="77"/>
        <v>71392521.800000012</v>
      </c>
      <c r="L159" s="196">
        <f>L20</f>
        <v>69485569.129999995</v>
      </c>
      <c r="M159" s="195">
        <f t="shared" si="77"/>
        <v>71392521.810000002</v>
      </c>
      <c r="N159" s="195">
        <f t="shared" si="77"/>
        <v>69485569.129999995</v>
      </c>
      <c r="O159" s="195">
        <f>N159-M159</f>
        <v>-1906952.6800000072</v>
      </c>
      <c r="P159" s="263"/>
    </row>
    <row r="160" spans="1:18" s="12" customFormat="1" ht="14.45" customHeight="1">
      <c r="A160" s="142"/>
      <c r="B160" s="143" t="s">
        <v>134</v>
      </c>
      <c r="C160" s="173">
        <v>845</v>
      </c>
      <c r="D160" s="173">
        <v>830</v>
      </c>
      <c r="E160" s="197">
        <v>854</v>
      </c>
      <c r="F160" s="198">
        <v>844</v>
      </c>
      <c r="G160" s="197">
        <v>860</v>
      </c>
      <c r="H160" s="198">
        <v>898</v>
      </c>
      <c r="I160" s="197">
        <v>866</v>
      </c>
      <c r="J160" s="198">
        <v>907</v>
      </c>
      <c r="K160" s="197">
        <f>SUM(C160+E160+G160+I160)/4</f>
        <v>856.25</v>
      </c>
      <c r="L160" s="198">
        <v>869.75</v>
      </c>
      <c r="M160" s="198">
        <f t="shared" ref="M160:M162" si="78">AVERAGE(C160,E160)</f>
        <v>849.5</v>
      </c>
      <c r="N160" s="198">
        <f>AVERAGE(D160,F160,H160,J160)</f>
        <v>869.75</v>
      </c>
      <c r="O160" s="197">
        <f>N160-M160</f>
        <v>20.25</v>
      </c>
      <c r="P160" s="265"/>
      <c r="R160" s="2"/>
    </row>
    <row r="161" spans="1:18" s="12" customFormat="1" ht="14.45" customHeight="1">
      <c r="A161" s="142"/>
      <c r="B161" s="143" t="s">
        <v>135</v>
      </c>
      <c r="C161" s="173">
        <v>865</v>
      </c>
      <c r="D161" s="173">
        <v>840</v>
      </c>
      <c r="E161" s="197">
        <v>869</v>
      </c>
      <c r="F161" s="198">
        <v>854</v>
      </c>
      <c r="G161" s="197">
        <v>870</v>
      </c>
      <c r="H161" s="198">
        <v>854</v>
      </c>
      <c r="I161" s="197">
        <v>874</v>
      </c>
      <c r="J161" s="198">
        <v>856</v>
      </c>
      <c r="K161" s="197">
        <f>SUM(C161+E161+G161+I161)/4</f>
        <v>869.5</v>
      </c>
      <c r="L161" s="198">
        <v>851</v>
      </c>
      <c r="M161" s="198">
        <f t="shared" si="78"/>
        <v>867</v>
      </c>
      <c r="N161" s="198">
        <f>AVERAGE(D161,F161,H161,J161)</f>
        <v>851</v>
      </c>
      <c r="O161" s="197">
        <f>N161-M161</f>
        <v>-16</v>
      </c>
      <c r="P161" s="265"/>
      <c r="R161" s="2"/>
    </row>
    <row r="162" spans="1:18" s="12" customFormat="1" ht="14.45" customHeight="1">
      <c r="A162" s="142"/>
      <c r="B162" s="143" t="s">
        <v>136</v>
      </c>
      <c r="C162" s="173">
        <v>55</v>
      </c>
      <c r="D162" s="173">
        <v>55</v>
      </c>
      <c r="E162" s="197">
        <v>56</v>
      </c>
      <c r="F162" s="198">
        <v>51</v>
      </c>
      <c r="G162" s="197">
        <v>56</v>
      </c>
      <c r="H162" s="198">
        <v>51</v>
      </c>
      <c r="I162" s="197">
        <v>56</v>
      </c>
      <c r="J162" s="198">
        <v>51</v>
      </c>
      <c r="K162" s="197">
        <f>SUM(C162+E162+G162+I162)/4</f>
        <v>55.75</v>
      </c>
      <c r="L162" s="198">
        <v>52</v>
      </c>
      <c r="M162" s="198">
        <f t="shared" si="78"/>
        <v>55.5</v>
      </c>
      <c r="N162" s="198">
        <f>AVERAGE(D162,F162,H162,J162)</f>
        <v>52</v>
      </c>
      <c r="O162" s="197">
        <f>N162-M162</f>
        <v>-3.5</v>
      </c>
      <c r="P162" s="265"/>
      <c r="R162" s="2"/>
    </row>
    <row r="163" spans="1:18" s="12" customFormat="1" ht="13.5">
      <c r="A163" s="144"/>
      <c r="B163" s="145"/>
      <c r="C163" s="146"/>
      <c r="D163" s="147"/>
      <c r="E163" s="146"/>
      <c r="F163" s="146"/>
      <c r="G163" s="147"/>
      <c r="H163" s="146"/>
      <c r="I163" s="146"/>
      <c r="J163" s="146"/>
      <c r="K163" s="146"/>
      <c r="L163" s="146"/>
      <c r="M163" s="146"/>
      <c r="N163" s="146"/>
      <c r="O163" s="146"/>
      <c r="P163" s="263"/>
      <c r="R163" s="2"/>
    </row>
    <row r="164" spans="1:18" s="12" customFormat="1" ht="13.5">
      <c r="A164" s="144"/>
      <c r="B164" s="145"/>
      <c r="C164" s="146"/>
      <c r="D164" s="147"/>
      <c r="E164" s="146"/>
      <c r="F164" s="146"/>
      <c r="G164" s="147"/>
      <c r="H164" s="146"/>
      <c r="I164" s="146"/>
      <c r="J164" s="146"/>
      <c r="K164" s="146"/>
      <c r="L164" s="146"/>
      <c r="M164" s="146"/>
      <c r="N164" s="146"/>
      <c r="O164" s="146"/>
      <c r="P164" s="263"/>
      <c r="R164" s="2"/>
    </row>
    <row r="165" spans="1:18" s="12" customFormat="1" ht="13.5">
      <c r="A165" s="148" t="s">
        <v>137</v>
      </c>
      <c r="B165" s="145"/>
      <c r="C165" s="146"/>
      <c r="D165" s="147"/>
      <c r="E165" s="146"/>
      <c r="F165" s="146"/>
      <c r="G165" s="147"/>
      <c r="H165" s="146"/>
      <c r="I165" s="146"/>
      <c r="J165" s="146"/>
      <c r="K165" s="146"/>
      <c r="L165" s="146"/>
      <c r="M165" s="146"/>
      <c r="N165" s="146"/>
      <c r="O165" s="146"/>
      <c r="P165" s="263"/>
      <c r="R165" s="2"/>
    </row>
    <row r="166" spans="1:18" ht="13.5">
      <c r="P166" s="263"/>
    </row>
    <row r="167" spans="1:18" ht="13.5">
      <c r="A167" s="152" t="s">
        <v>168</v>
      </c>
      <c r="B167" s="152"/>
      <c r="P167" s="263"/>
    </row>
    <row r="168" spans="1:18" s="12" customFormat="1" ht="15.75">
      <c r="A168" s="153"/>
      <c r="B168" s="153"/>
      <c r="C168" s="154"/>
      <c r="D168" s="85"/>
      <c r="E168" s="154"/>
      <c r="F168" s="154"/>
      <c r="G168" s="85"/>
      <c r="H168" s="154"/>
      <c r="I168" s="154"/>
      <c r="J168" s="154"/>
      <c r="K168" s="154"/>
      <c r="L168" s="154"/>
      <c r="M168" s="154"/>
      <c r="N168" s="154"/>
      <c r="O168" s="154"/>
      <c r="P168" s="263"/>
      <c r="R168" s="2"/>
    </row>
    <row r="169" spans="1:18" ht="13.5">
      <c r="A169" s="2"/>
      <c r="B169" s="2"/>
      <c r="C169" s="2"/>
      <c r="D169" s="80"/>
      <c r="E169" s="2"/>
      <c r="F169" s="2"/>
      <c r="G169" s="80"/>
      <c r="H169" s="2"/>
      <c r="I169" s="2"/>
      <c r="J169" s="2"/>
      <c r="K169" s="2"/>
      <c r="L169" s="2"/>
      <c r="M169" s="2"/>
      <c r="N169" s="2"/>
      <c r="O169" s="2"/>
      <c r="P169" s="263"/>
    </row>
    <row r="170" spans="1:18" ht="13.5">
      <c r="A170" s="2"/>
      <c r="B170" s="2"/>
      <c r="C170" s="2"/>
      <c r="D170" s="80"/>
      <c r="E170" s="2"/>
      <c r="F170" s="2"/>
      <c r="G170" s="80"/>
      <c r="H170" s="2"/>
      <c r="I170" s="2"/>
      <c r="J170" s="2"/>
      <c r="K170" s="2"/>
      <c r="L170" s="2"/>
      <c r="M170" s="2"/>
      <c r="N170" s="2"/>
      <c r="O170" s="2"/>
      <c r="P170" s="263"/>
    </row>
    <row r="171" spans="1:18" ht="13.5">
      <c r="A171" s="2"/>
      <c r="B171" s="2"/>
      <c r="C171" s="2"/>
      <c r="D171" s="80"/>
      <c r="E171" s="2"/>
      <c r="F171" s="2"/>
      <c r="G171" s="80"/>
      <c r="H171" s="2"/>
      <c r="I171" s="2"/>
      <c r="J171" s="2"/>
      <c r="K171" s="2"/>
      <c r="L171" s="2"/>
      <c r="M171" s="2"/>
      <c r="N171" s="2"/>
      <c r="O171" s="2"/>
      <c r="P171" s="263"/>
    </row>
    <row r="172" spans="1:18" ht="13.5">
      <c r="A172" s="2"/>
      <c r="B172" s="2"/>
      <c r="C172" s="2"/>
      <c r="D172" s="80"/>
      <c r="E172" s="2"/>
      <c r="F172" s="2"/>
      <c r="G172" s="80"/>
      <c r="H172" s="2"/>
      <c r="I172" s="2"/>
      <c r="J172" s="2"/>
      <c r="K172" s="2"/>
      <c r="L172" s="2"/>
      <c r="M172" s="2"/>
      <c r="N172" s="2"/>
      <c r="O172" s="2"/>
      <c r="P172" s="263"/>
    </row>
    <row r="173" spans="1:18" ht="13.5">
      <c r="A173" s="2"/>
      <c r="B173" s="2"/>
      <c r="C173" s="2"/>
      <c r="D173" s="80"/>
      <c r="E173" s="2"/>
      <c r="F173" s="2"/>
      <c r="G173" s="80"/>
      <c r="H173" s="2"/>
      <c r="I173" s="2"/>
      <c r="J173" s="2"/>
      <c r="K173" s="2"/>
      <c r="L173" s="2"/>
      <c r="M173" s="2"/>
      <c r="N173" s="2"/>
      <c r="O173" s="2"/>
      <c r="P173" s="263"/>
    </row>
    <row r="174" spans="1:18" ht="13.5">
      <c r="A174" s="2"/>
      <c r="B174" s="2"/>
      <c r="C174" s="2"/>
      <c r="D174" s="80"/>
      <c r="E174" s="2"/>
      <c r="F174" s="2"/>
      <c r="G174" s="80"/>
      <c r="H174" s="2"/>
      <c r="I174" s="2"/>
      <c r="J174" s="2"/>
      <c r="K174" s="2"/>
      <c r="L174" s="2"/>
      <c r="M174" s="2"/>
      <c r="N174" s="2"/>
      <c r="O174" s="2"/>
      <c r="P174" s="263"/>
    </row>
    <row r="175" spans="1:18" ht="13.5">
      <c r="A175" s="2"/>
      <c r="B175" s="2"/>
      <c r="C175" s="2"/>
      <c r="D175" s="80"/>
      <c r="E175" s="2"/>
      <c r="F175" s="2"/>
      <c r="G175" s="80"/>
      <c r="H175" s="2"/>
      <c r="I175" s="2"/>
      <c r="J175" s="2"/>
      <c r="K175" s="2"/>
      <c r="L175" s="2"/>
      <c r="M175" s="2"/>
      <c r="N175" s="2"/>
      <c r="O175" s="2"/>
      <c r="P175" s="263"/>
    </row>
  </sheetData>
  <mergeCells count="14">
    <mergeCell ref="I7:J7"/>
    <mergeCell ref="K7:L7"/>
    <mergeCell ref="M7:N7"/>
    <mergeCell ref="P7:P8"/>
    <mergeCell ref="A1:B1"/>
    <mergeCell ref="A2:B2"/>
    <mergeCell ref="A3:B3"/>
    <mergeCell ref="A4:O4"/>
    <mergeCell ref="A5:O5"/>
    <mergeCell ref="A7:A8"/>
    <mergeCell ref="B7:B8"/>
    <mergeCell ref="C7:D7"/>
    <mergeCell ref="E7:F7"/>
    <mergeCell ref="G7:H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F359B-3C00-4D52-B8E9-96FEC8DB98DF}">
  <dimension ref="A2:F48"/>
  <sheetViews>
    <sheetView topLeftCell="A18" zoomScaleNormal="100" workbookViewId="0">
      <selection activeCell="A2" sqref="A2:F32"/>
    </sheetView>
  </sheetViews>
  <sheetFormatPr defaultRowHeight="15"/>
  <cols>
    <col min="2" max="2" width="25.5703125" customWidth="1"/>
    <col min="3" max="4" width="11.42578125" bestFit="1" customWidth="1"/>
    <col min="5" max="5" width="9.5703125" customWidth="1"/>
    <col min="6" max="6" width="8.28515625" customWidth="1"/>
  </cols>
  <sheetData>
    <row r="2" spans="1:6">
      <c r="A2" s="244" t="s">
        <v>4</v>
      </c>
      <c r="B2" s="245"/>
      <c r="C2" s="282">
        <v>2025</v>
      </c>
      <c r="D2" s="282"/>
      <c r="E2" s="246"/>
      <c r="F2" s="247"/>
    </row>
    <row r="3" spans="1:6" s="155" customFormat="1" ht="33.75" customHeight="1">
      <c r="A3" s="248"/>
      <c r="B3" s="248"/>
      <c r="C3" s="248" t="s">
        <v>12</v>
      </c>
      <c r="D3" s="248" t="s">
        <v>138</v>
      </c>
      <c r="E3" s="248" t="s">
        <v>139</v>
      </c>
      <c r="F3" s="249" t="s">
        <v>140</v>
      </c>
    </row>
    <row r="4" spans="1:6" s="155" customFormat="1" ht="130.5" customHeight="1">
      <c r="A4" s="250">
        <v>1000</v>
      </c>
      <c r="B4" s="251" t="s">
        <v>31</v>
      </c>
      <c r="C4" s="255">
        <v>31543998.410000004</v>
      </c>
      <c r="D4" s="255">
        <v>30644649.849999994</v>
      </c>
      <c r="E4" s="253">
        <f t="shared" ref="E4:E32" si="0">D4-C4</f>
        <v>-899348.56000000983</v>
      </c>
      <c r="F4" s="254" t="s">
        <v>162</v>
      </c>
    </row>
    <row r="5" spans="1:6" s="155" customFormat="1" ht="14.1" customHeight="1">
      <c r="A5" s="250">
        <v>2121</v>
      </c>
      <c r="B5" s="251" t="s">
        <v>51</v>
      </c>
      <c r="C5" s="252">
        <v>169077.15</v>
      </c>
      <c r="D5" s="252">
        <v>124200.45</v>
      </c>
      <c r="E5" s="253">
        <f t="shared" si="0"/>
        <v>-44876.7</v>
      </c>
      <c r="F5" s="254" t="s">
        <v>154</v>
      </c>
    </row>
    <row r="6" spans="1:6" s="155" customFormat="1" ht="202.5">
      <c r="A6" s="250">
        <v>2210</v>
      </c>
      <c r="B6" s="251" t="s">
        <v>55</v>
      </c>
      <c r="C6" s="252">
        <v>3482287.4899999998</v>
      </c>
      <c r="D6" s="252">
        <v>2900229.86</v>
      </c>
      <c r="E6" s="253">
        <f t="shared" si="0"/>
        <v>-582057.62999999989</v>
      </c>
      <c r="F6" s="254" t="s">
        <v>152</v>
      </c>
    </row>
    <row r="7" spans="1:6" s="155" customFormat="1" ht="45">
      <c r="A7" s="250">
        <v>2221</v>
      </c>
      <c r="B7" s="251" t="s">
        <v>57</v>
      </c>
      <c r="C7" s="252">
        <v>387572</v>
      </c>
      <c r="D7" s="252">
        <v>303919.91000000003</v>
      </c>
      <c r="E7" s="253">
        <f t="shared" si="0"/>
        <v>-83652.089999999967</v>
      </c>
      <c r="F7" s="254" t="s">
        <v>154</v>
      </c>
    </row>
    <row r="8" spans="1:6" s="155" customFormat="1" ht="51.75" customHeight="1">
      <c r="A8" s="250">
        <v>2223</v>
      </c>
      <c r="B8" s="251" t="s">
        <v>59</v>
      </c>
      <c r="C8" s="252">
        <v>495770.95</v>
      </c>
      <c r="D8" s="252">
        <v>615025.29</v>
      </c>
      <c r="E8" s="253">
        <f t="shared" si="0"/>
        <v>119254.34000000003</v>
      </c>
      <c r="F8" s="254" t="s">
        <v>163</v>
      </c>
    </row>
    <row r="9" spans="1:6" s="155" customFormat="1" ht="39.75" customHeight="1">
      <c r="A9" s="250">
        <v>2232</v>
      </c>
      <c r="B9" s="251" t="s">
        <v>64</v>
      </c>
      <c r="C9" s="252">
        <v>364151.87</v>
      </c>
      <c r="D9" s="252">
        <v>617146.28</v>
      </c>
      <c r="E9" s="253">
        <f t="shared" si="0"/>
        <v>252994.41000000003</v>
      </c>
      <c r="F9" s="254" t="s">
        <v>164</v>
      </c>
    </row>
    <row r="10" spans="1:6" s="155" customFormat="1" ht="67.5">
      <c r="A10" s="250">
        <v>2239</v>
      </c>
      <c r="B10" s="251" t="s">
        <v>68</v>
      </c>
      <c r="C10" s="252">
        <v>4151528.4</v>
      </c>
      <c r="D10" s="252">
        <v>3911986.66</v>
      </c>
      <c r="E10" s="253">
        <f t="shared" si="0"/>
        <v>-239541.73999999976</v>
      </c>
      <c r="F10" s="254" t="s">
        <v>165</v>
      </c>
    </row>
    <row r="11" spans="1:6" s="155" customFormat="1" ht="191.25">
      <c r="A11" s="250">
        <v>2241</v>
      </c>
      <c r="B11" s="251" t="s">
        <v>70</v>
      </c>
      <c r="C11" s="252">
        <v>43574</v>
      </c>
      <c r="D11" s="252">
        <v>60</v>
      </c>
      <c r="E11" s="253">
        <f t="shared" si="0"/>
        <v>-43514</v>
      </c>
      <c r="F11" s="254" t="s">
        <v>159</v>
      </c>
    </row>
    <row r="12" spans="1:6" s="155" customFormat="1" ht="135">
      <c r="A12" s="250">
        <v>2244</v>
      </c>
      <c r="B12" s="251" t="s">
        <v>73</v>
      </c>
      <c r="C12" s="252">
        <v>305433.82</v>
      </c>
      <c r="D12" s="252">
        <v>405833.54000000004</v>
      </c>
      <c r="E12" s="253">
        <f t="shared" si="0"/>
        <v>100399.72000000003</v>
      </c>
      <c r="F12" s="254" t="s">
        <v>153</v>
      </c>
    </row>
    <row r="13" spans="1:6" s="155" customFormat="1" ht="191.25">
      <c r="A13" s="250">
        <v>2249</v>
      </c>
      <c r="B13" s="251" t="s">
        <v>75</v>
      </c>
      <c r="C13" s="252">
        <v>78400</v>
      </c>
      <c r="D13" s="252">
        <v>10343.4</v>
      </c>
      <c r="E13" s="253">
        <f t="shared" si="0"/>
        <v>-68056.600000000006</v>
      </c>
      <c r="F13" s="254" t="s">
        <v>159</v>
      </c>
    </row>
    <row r="14" spans="1:6" s="155" customFormat="1" ht="67.5">
      <c r="A14" s="250">
        <v>2250</v>
      </c>
      <c r="B14" s="251" t="s">
        <v>76</v>
      </c>
      <c r="C14" s="252">
        <v>982550.7</v>
      </c>
      <c r="D14" s="252">
        <v>1539195.13</v>
      </c>
      <c r="E14" s="253">
        <f t="shared" si="0"/>
        <v>556644.42999999993</v>
      </c>
      <c r="F14" s="254" t="s">
        <v>166</v>
      </c>
    </row>
    <row r="15" spans="1:6" s="155" customFormat="1" ht="247.5">
      <c r="A15" s="250">
        <v>2261</v>
      </c>
      <c r="B15" s="251" t="s">
        <v>78</v>
      </c>
      <c r="C15" s="252">
        <v>94322.73000000001</v>
      </c>
      <c r="D15" s="252">
        <v>165684.94</v>
      </c>
      <c r="E15" s="253">
        <f t="shared" si="0"/>
        <v>71362.209999999992</v>
      </c>
      <c r="F15" s="254" t="s">
        <v>155</v>
      </c>
    </row>
    <row r="16" spans="1:6" s="155" customFormat="1" ht="67.5">
      <c r="A16" s="250">
        <v>2263</v>
      </c>
      <c r="B16" s="251" t="s">
        <v>80</v>
      </c>
      <c r="C16" s="252">
        <v>12000</v>
      </c>
      <c r="D16" s="252">
        <v>23356.320000000007</v>
      </c>
      <c r="E16" s="253">
        <f t="shared" si="0"/>
        <v>11356.320000000007</v>
      </c>
      <c r="F16" s="254" t="s">
        <v>151</v>
      </c>
    </row>
    <row r="17" spans="1:6" s="155" customFormat="1" ht="292.5">
      <c r="A17" s="250">
        <v>2270</v>
      </c>
      <c r="B17" s="251" t="s">
        <v>84</v>
      </c>
      <c r="C17" s="252">
        <v>250000</v>
      </c>
      <c r="D17" s="252">
        <v>56597</v>
      </c>
      <c r="E17" s="253">
        <f t="shared" si="0"/>
        <v>-193403</v>
      </c>
      <c r="F17" s="254" t="s">
        <v>150</v>
      </c>
    </row>
    <row r="18" spans="1:6" s="155" customFormat="1" ht="112.5">
      <c r="A18" s="250">
        <v>2276</v>
      </c>
      <c r="B18" s="251" t="s">
        <v>85</v>
      </c>
      <c r="C18" s="252">
        <v>43614.64</v>
      </c>
      <c r="D18" s="252">
        <v>32754.690000000002</v>
      </c>
      <c r="E18" s="253">
        <f t="shared" si="0"/>
        <v>-10859.949999999997</v>
      </c>
      <c r="F18" s="254" t="s">
        <v>149</v>
      </c>
    </row>
    <row r="19" spans="1:6" s="155" customFormat="1" ht="90">
      <c r="A19" s="250">
        <v>2311</v>
      </c>
      <c r="B19" s="251" t="s">
        <v>88</v>
      </c>
      <c r="C19" s="252">
        <v>49458.289999999994</v>
      </c>
      <c r="D19" s="252">
        <v>24889.940000000002</v>
      </c>
      <c r="E19" s="253">
        <f t="shared" si="0"/>
        <v>-24568.349999999991</v>
      </c>
      <c r="F19" s="254" t="s">
        <v>156</v>
      </c>
    </row>
    <row r="20" spans="1:6" s="155" customFormat="1" ht="101.25">
      <c r="A20" s="250">
        <v>2312</v>
      </c>
      <c r="B20" s="251" t="s">
        <v>89</v>
      </c>
      <c r="C20" s="252">
        <v>164873.20000000001</v>
      </c>
      <c r="D20" s="252">
        <v>367218.70999999996</v>
      </c>
      <c r="E20" s="253">
        <f t="shared" si="0"/>
        <v>202345.50999999995</v>
      </c>
      <c r="F20" s="254" t="s">
        <v>157</v>
      </c>
    </row>
    <row r="21" spans="1:6" s="155" customFormat="1" ht="45">
      <c r="A21" s="250">
        <v>2314</v>
      </c>
      <c r="B21" s="251" t="s">
        <v>90</v>
      </c>
      <c r="C21" s="252">
        <v>47936.42</v>
      </c>
      <c r="D21" s="252">
        <v>28468.84</v>
      </c>
      <c r="E21" s="253">
        <f t="shared" si="0"/>
        <v>-19467.579999999998</v>
      </c>
      <c r="F21" s="254" t="s">
        <v>148</v>
      </c>
    </row>
    <row r="22" spans="1:6" s="155" customFormat="1" ht="78.75">
      <c r="A22" s="250">
        <v>2322</v>
      </c>
      <c r="B22" s="251" t="s">
        <v>92</v>
      </c>
      <c r="C22" s="252">
        <v>151341.58000000002</v>
      </c>
      <c r="D22" s="252">
        <v>115170.01</v>
      </c>
      <c r="E22" s="253">
        <f t="shared" si="0"/>
        <v>-36171.570000000022</v>
      </c>
      <c r="F22" s="254" t="s">
        <v>158</v>
      </c>
    </row>
    <row r="23" spans="1:6" s="155" customFormat="1" ht="191.25">
      <c r="A23" s="250">
        <v>2350</v>
      </c>
      <c r="B23" s="251" t="s">
        <v>93</v>
      </c>
      <c r="C23" s="252">
        <v>155357.87</v>
      </c>
      <c r="D23" s="252">
        <v>89113.84</v>
      </c>
      <c r="E23" s="253">
        <f t="shared" si="0"/>
        <v>-66244.03</v>
      </c>
      <c r="F23" s="254" t="s">
        <v>159</v>
      </c>
    </row>
    <row r="24" spans="1:6" s="155" customFormat="1" ht="33.75">
      <c r="A24" s="250">
        <v>2390</v>
      </c>
      <c r="B24" s="251" t="s">
        <v>94</v>
      </c>
      <c r="C24" s="252">
        <v>490570.30999999994</v>
      </c>
      <c r="D24" s="252">
        <v>417783.36</v>
      </c>
      <c r="E24" s="253">
        <f t="shared" si="0"/>
        <v>-72786.949999999953</v>
      </c>
      <c r="F24" s="254" t="s">
        <v>160</v>
      </c>
    </row>
    <row r="25" spans="1:6" s="155" customFormat="1" ht="90">
      <c r="A25" s="250">
        <v>2512</v>
      </c>
      <c r="B25" s="251" t="s">
        <v>98</v>
      </c>
      <c r="C25" s="252">
        <v>1268162</v>
      </c>
      <c r="D25" s="252">
        <v>3020780.18</v>
      </c>
      <c r="E25" s="253">
        <f t="shared" si="0"/>
        <v>1752618.1800000002</v>
      </c>
      <c r="F25" s="254" t="s">
        <v>161</v>
      </c>
    </row>
    <row r="26" spans="1:6" s="155" customFormat="1" ht="123.75">
      <c r="A26" s="250">
        <v>2513</v>
      </c>
      <c r="B26" s="251" t="s">
        <v>99</v>
      </c>
      <c r="C26" s="252">
        <v>65662</v>
      </c>
      <c r="D26" s="252">
        <v>55094.1</v>
      </c>
      <c r="E26" s="253">
        <f t="shared" si="0"/>
        <v>-10567.900000000001</v>
      </c>
      <c r="F26" s="254" t="s">
        <v>143</v>
      </c>
    </row>
    <row r="27" spans="1:6" s="155" customFormat="1" ht="157.5">
      <c r="A27" s="250" t="s">
        <v>106</v>
      </c>
      <c r="B27" s="251" t="s">
        <v>107</v>
      </c>
      <c r="C27" s="252">
        <v>0</v>
      </c>
      <c r="D27" s="252">
        <v>425928.99</v>
      </c>
      <c r="E27" s="253">
        <f t="shared" si="0"/>
        <v>425928.99</v>
      </c>
      <c r="F27" s="254" t="s">
        <v>144</v>
      </c>
    </row>
    <row r="28" spans="1:6" s="155" customFormat="1" ht="337.5">
      <c r="A28" s="250">
        <v>5120</v>
      </c>
      <c r="B28" s="251" t="s">
        <v>111</v>
      </c>
      <c r="C28" s="252">
        <v>4444051.43</v>
      </c>
      <c r="D28" s="252">
        <v>4921371.57</v>
      </c>
      <c r="E28" s="253">
        <f t="shared" si="0"/>
        <v>477320.1400000006</v>
      </c>
      <c r="F28" s="254" t="s">
        <v>145</v>
      </c>
    </row>
    <row r="29" spans="1:6" s="155" customFormat="1" ht="157.5">
      <c r="A29" s="250">
        <v>5231</v>
      </c>
      <c r="B29" s="251" t="s">
        <v>115</v>
      </c>
      <c r="C29" s="252">
        <v>70000</v>
      </c>
      <c r="D29" s="252">
        <v>43124.400000000009</v>
      </c>
      <c r="E29" s="253">
        <f t="shared" si="0"/>
        <v>-26875.599999999991</v>
      </c>
      <c r="F29" s="254" t="s">
        <v>146</v>
      </c>
    </row>
    <row r="30" spans="1:6" s="155" customFormat="1" ht="202.5">
      <c r="A30" s="250">
        <v>5238</v>
      </c>
      <c r="B30" s="251" t="s">
        <v>117</v>
      </c>
      <c r="C30" s="252">
        <v>1238260.83</v>
      </c>
      <c r="D30" s="252">
        <v>607361.01</v>
      </c>
      <c r="E30" s="253">
        <f t="shared" si="0"/>
        <v>-630899.82000000007</v>
      </c>
      <c r="F30" s="254" t="s">
        <v>167</v>
      </c>
    </row>
    <row r="31" spans="1:6" s="155" customFormat="1" ht="202.5">
      <c r="A31" s="250">
        <v>5239</v>
      </c>
      <c r="B31" s="251" t="s">
        <v>118</v>
      </c>
      <c r="C31" s="252">
        <v>1967614.5999999999</v>
      </c>
      <c r="D31" s="252">
        <v>553163.16</v>
      </c>
      <c r="E31" s="253">
        <f t="shared" si="0"/>
        <v>-1414451.44</v>
      </c>
      <c r="F31" s="254" t="s">
        <v>167</v>
      </c>
    </row>
    <row r="32" spans="1:6" s="155" customFormat="1" ht="270">
      <c r="A32" s="250">
        <v>5250</v>
      </c>
      <c r="B32" s="251" t="s">
        <v>120</v>
      </c>
      <c r="C32" s="252">
        <v>3286802</v>
      </c>
      <c r="D32" s="252">
        <v>1820672.82</v>
      </c>
      <c r="E32" s="253">
        <f t="shared" si="0"/>
        <v>-1466129.18</v>
      </c>
      <c r="F32" s="254" t="s">
        <v>147</v>
      </c>
    </row>
    <row r="33" spans="1:6" s="155" customFormat="1">
      <c r="A33"/>
      <c r="B33"/>
      <c r="C33"/>
      <c r="D33"/>
      <c r="E33"/>
      <c r="F33"/>
    </row>
    <row r="34" spans="1:6" s="155" customFormat="1">
      <c r="A34"/>
      <c r="B34"/>
      <c r="C34"/>
      <c r="D34"/>
      <c r="E34"/>
      <c r="F34"/>
    </row>
    <row r="35" spans="1:6" s="155" customFormat="1">
      <c r="A35"/>
      <c r="B35"/>
      <c r="C35"/>
      <c r="D35"/>
      <c r="E35"/>
      <c r="F35"/>
    </row>
    <row r="36" spans="1:6" s="155" customFormat="1">
      <c r="A36"/>
      <c r="B36"/>
      <c r="C36"/>
      <c r="D36"/>
      <c r="E36"/>
      <c r="F36"/>
    </row>
    <row r="37" spans="1:6" s="155" customFormat="1">
      <c r="A37"/>
      <c r="B37"/>
      <c r="C37"/>
      <c r="D37"/>
      <c r="E37"/>
      <c r="F37"/>
    </row>
    <row r="38" spans="1:6" s="155" customFormat="1">
      <c r="A38"/>
      <c r="B38"/>
      <c r="C38"/>
      <c r="D38"/>
      <c r="E38"/>
      <c r="F38"/>
    </row>
    <row r="39" spans="1:6" s="155" customFormat="1">
      <c r="A39"/>
      <c r="B39"/>
      <c r="C39"/>
      <c r="D39"/>
      <c r="E39"/>
      <c r="F39"/>
    </row>
    <row r="40" spans="1:6" s="155" customFormat="1">
      <c r="A40"/>
      <c r="B40"/>
      <c r="C40"/>
      <c r="D40"/>
      <c r="E40"/>
      <c r="F40"/>
    </row>
    <row r="41" spans="1:6" s="155" customFormat="1">
      <c r="A41"/>
      <c r="B41"/>
      <c r="C41"/>
      <c r="D41"/>
      <c r="E41"/>
      <c r="F41"/>
    </row>
    <row r="42" spans="1:6" s="155" customFormat="1">
      <c r="A42"/>
      <c r="B42"/>
      <c r="C42"/>
      <c r="D42"/>
      <c r="E42"/>
      <c r="F42"/>
    </row>
    <row r="43" spans="1:6" s="155" customFormat="1" ht="23.45" customHeight="1">
      <c r="A43"/>
      <c r="B43"/>
      <c r="C43"/>
      <c r="D43"/>
      <c r="E43"/>
      <c r="F43"/>
    </row>
    <row r="44" spans="1:6" s="155" customFormat="1">
      <c r="A44"/>
      <c r="B44"/>
      <c r="C44"/>
      <c r="D44"/>
      <c r="E44"/>
      <c r="F44"/>
    </row>
    <row r="45" spans="1:6" s="155" customFormat="1">
      <c r="A45"/>
      <c r="B45"/>
      <c r="C45"/>
      <c r="D45"/>
      <c r="E45"/>
      <c r="F45"/>
    </row>
    <row r="46" spans="1:6" s="155" customFormat="1">
      <c r="A46"/>
      <c r="B46"/>
      <c r="C46"/>
      <c r="D46"/>
      <c r="E46"/>
      <c r="F46"/>
    </row>
    <row r="47" spans="1:6" s="155" customFormat="1">
      <c r="A47"/>
      <c r="B47"/>
      <c r="C47"/>
      <c r="D47"/>
      <c r="E47"/>
      <c r="F47"/>
    </row>
    <row r="48" spans="1:6" s="155" customFormat="1">
      <c r="A48"/>
      <c r="B48"/>
      <c r="C48"/>
      <c r="D48"/>
      <c r="E48"/>
      <c r="F48"/>
    </row>
  </sheetData>
  <mergeCells count="1">
    <mergeCell ref="C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1FCC508ACD8D408D381CCB83841070" ma:contentTypeVersion="10" ma:contentTypeDescription="Create a new document." ma:contentTypeScope="" ma:versionID="6869a3684252cd61c80391cd2150edbb">
  <xsd:schema xmlns:xsd="http://www.w3.org/2001/XMLSchema" xmlns:xs="http://www.w3.org/2001/XMLSchema" xmlns:p="http://schemas.microsoft.com/office/2006/metadata/properties" xmlns:ns2="96b3264a-707d-4510-a6e6-8facd821b6ed" xmlns:ns3="b7021668-8d50-414f-bba0-ab85a371fe90" targetNamespace="http://schemas.microsoft.com/office/2006/metadata/properties" ma:root="true" ma:fieldsID="2b1a56f3f65fe934ee3eec12ab81a76f" ns2:_="" ns3:_="">
    <xsd:import namespace="96b3264a-707d-4510-a6e6-8facd821b6ed"/>
    <xsd:import namespace="b7021668-8d50-414f-bba0-ab85a371fe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b3264a-707d-4510-a6e6-8facd821b6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4bf227c-88bf-4416-92d9-803813cc9ff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021668-8d50-414f-bba0-ab85a371fe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2a3758-c06f-440d-82db-8574675c9c43}" ma:internalName="TaxCatchAll" ma:showField="CatchAllData" ma:web="b7021668-8d50-414f-bba0-ab85a371f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021668-8d50-414f-bba0-ab85a371fe90" xsi:nil="true"/>
    <lcf76f155ced4ddcb4097134ff3c332f xmlns="96b3264a-707d-4510-a6e6-8facd821b6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F9A543-6A0E-4F6B-AA96-C9EE03386C15}">
  <ds:schemaRefs>
    <ds:schemaRef ds:uri="http://schemas.microsoft.com/sharepoint/v3/contenttype/forms"/>
  </ds:schemaRefs>
</ds:datastoreItem>
</file>

<file path=customXml/itemProps2.xml><?xml version="1.0" encoding="utf-8"?>
<ds:datastoreItem xmlns:ds="http://schemas.openxmlformats.org/officeDocument/2006/customXml" ds:itemID="{442A9701-2D2E-47B3-9ADD-07F6B8432C29}"/>
</file>

<file path=customXml/itemProps3.xml><?xml version="1.0" encoding="utf-8"?>
<ds:datastoreItem xmlns:ds="http://schemas.openxmlformats.org/officeDocument/2006/customXml" ds:itemID="{7B5C3A93-8F27-4A43-8E07-DB3E0D0CE0BD}">
  <ds:schemaRefs>
    <ds:schemaRef ds:uri="b7021668-8d50-414f-bba0-ab85a371fe90"/>
    <ds:schemaRef ds:uri="http://schemas.openxmlformats.org/package/2006/metadata/core-properties"/>
    <ds:schemaRef ds:uri="96b3264a-707d-4510-a6e6-8facd821b6ed"/>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vt:lpstr>
      <vt:lpstr>2025_EKK skaidrojumi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Līga Kulakova</dc:creator>
  <cp:keywords/>
  <dc:description/>
  <cp:lastModifiedBy>Līga Kulakova</cp:lastModifiedBy>
  <cp:revision/>
  <dcterms:created xsi:type="dcterms:W3CDTF">2025-07-25T13:07:33Z</dcterms:created>
  <dcterms:modified xsi:type="dcterms:W3CDTF">2026-03-02T09:44:56Z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0x010100A01FCC508ACD8D408D381CCB83841070</vt:lpwstr>
  </property>
  <property fmtid="{D5CDD505-2E9C-101B-9397-08002B2CF9AE}" pid="3" name="MediaServiceImageTags">
    <vt:lpwstr/>
  </property>
</Properties>
</file>