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olvita.bataraga\Desktop\Zinosanai_Padomes sede_30_12_2025\Gada plāns\Pielikumi\"/>
    </mc:Choice>
  </mc:AlternateContent>
  <xr:revisionPtr revIDLastSave="0" documentId="8_{135EED14-5876-4A3B-9952-39DF1F4FFD9B}" xr6:coauthVersionLast="47" xr6:coauthVersionMax="47" xr10:uidLastSave="{00000000-0000-0000-0000-000000000000}"/>
  <bookViews>
    <workbookView xWindow="-110" yWindow="-110" windowWidth="19420" windowHeight="10300" tabRatio="958" xr2:uid="{E02DC317-3241-4E9C-8C12-E9C90A26DCE3}"/>
  </bookViews>
  <sheets>
    <sheet name="Pielikums nr.1 2026" sheetId="3" r:id="rId1"/>
  </sheets>
  <definedNames>
    <definedName name="_xlnm._FilterDatabase" localSheetId="0" hidden="1">'Pielikums nr.1 2026'!$A$15:$BT$241</definedName>
    <definedName name="KAN">#REF!</definedName>
    <definedName name="P_KAT">#REF!</definedName>
    <definedName name="P_STAT">#REF!</definedName>
    <definedName name="P_VERS">#REF!</definedName>
    <definedName name="PRODUC">#REF!</definedName>
    <definedName name="RE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19" i="3" l="1"/>
  <c r="AS219" i="3"/>
  <c r="AE219" i="3"/>
  <c r="AA219" i="3"/>
  <c r="M219" i="3"/>
  <c r="I219" i="3"/>
  <c r="AW208" i="3" l="1"/>
  <c r="AS208" i="3"/>
  <c r="AW207" i="3"/>
  <c r="AS207" i="3"/>
  <c r="AW206" i="3"/>
  <c r="AS206" i="3"/>
  <c r="AE208" i="3"/>
  <c r="AA208" i="3"/>
  <c r="AE207" i="3"/>
  <c r="AA207" i="3"/>
  <c r="AE206" i="3"/>
  <c r="AA206" i="3"/>
  <c r="M208" i="3"/>
  <c r="M207" i="3"/>
  <c r="M206" i="3" s="1"/>
  <c r="M199" i="3"/>
  <c r="I199" i="3"/>
  <c r="I208" i="3"/>
  <c r="I207" i="3" s="1"/>
  <c r="I206" i="3" s="1"/>
  <c r="Q171" i="3"/>
  <c r="I157" i="3"/>
  <c r="Q160" i="3"/>
  <c r="AA157" i="3"/>
  <c r="AA168" i="3"/>
  <c r="Q158" i="3"/>
  <c r="Q174" i="3"/>
  <c r="M174" i="3"/>
  <c r="Q173" i="3"/>
  <c r="Q172" i="3"/>
  <c r="M170" i="3"/>
  <c r="Q169" i="3"/>
  <c r="O168" i="3"/>
  <c r="M167" i="3"/>
  <c r="Q167" i="3"/>
  <c r="M166" i="3"/>
  <c r="O165" i="3"/>
  <c r="I165" i="3"/>
  <c r="Q163" i="3"/>
  <c r="M163" i="3"/>
  <c r="Q162" i="3"/>
  <c r="O157" i="3"/>
  <c r="M156" i="3"/>
  <c r="O154" i="3"/>
  <c r="O153" i="3" s="1"/>
  <c r="I154" i="3"/>
  <c r="O164" i="3" l="1"/>
  <c r="M157" i="3"/>
  <c r="I168" i="3"/>
  <c r="M159" i="3"/>
  <c r="M154" i="3"/>
  <c r="I153" i="3"/>
  <c r="Q155" i="3"/>
  <c r="Q156" i="3"/>
  <c r="M161" i="3"/>
  <c r="Q166" i="3"/>
  <c r="Q161" i="3"/>
  <c r="M171" i="3"/>
  <c r="M155" i="3"/>
  <c r="M165" i="3"/>
  <c r="M169" i="3"/>
  <c r="M160" i="3"/>
  <c r="M172" i="3"/>
  <c r="M158" i="3"/>
  <c r="M168" i="3" l="1"/>
  <c r="I164" i="3"/>
  <c r="M153" i="3"/>
  <c r="M164" i="3" l="1"/>
  <c r="AY217" i="3" l="1"/>
  <c r="AO216" i="3"/>
  <c r="AO215" i="3" s="1"/>
  <c r="AG217" i="3"/>
  <c r="W216" i="3"/>
  <c r="W215" i="3" s="1"/>
  <c r="AO230" i="3" l="1"/>
  <c r="AO231" i="3" s="1"/>
  <c r="W230" i="3"/>
  <c r="W231" i="3" s="1"/>
  <c r="AG219" i="3"/>
  <c r="O219" i="3"/>
  <c r="O217" i="3"/>
  <c r="E216" i="3"/>
  <c r="E215" i="3" s="1"/>
  <c r="AG218" i="3" l="1"/>
  <c r="O218" i="3"/>
  <c r="BA162" i="3" l="1"/>
  <c r="BA151" i="3"/>
  <c r="BA140" i="3"/>
  <c r="AI174" i="3"/>
  <c r="AI173" i="3"/>
  <c r="AI172" i="3"/>
  <c r="AI171" i="3"/>
  <c r="AI170" i="3"/>
  <c r="AI169" i="3"/>
  <c r="AI163" i="3"/>
  <c r="AI162" i="3"/>
  <c r="AI161" i="3"/>
  <c r="AI160" i="3"/>
  <c r="AI159" i="3"/>
  <c r="AI158" i="3"/>
  <c r="AI151" i="3"/>
  <c r="AI140" i="3"/>
  <c r="AI130" i="3"/>
  <c r="AA107" i="3" l="1"/>
  <c r="AA63" i="3"/>
  <c r="AA96" i="3"/>
  <c r="AA74" i="3"/>
  <c r="I74" i="3"/>
  <c r="I107" i="3"/>
  <c r="AA52" i="3"/>
  <c r="I85" i="3"/>
  <c r="I30" i="3"/>
  <c r="AA85" i="3"/>
  <c r="I63" i="3"/>
  <c r="I41" i="3"/>
  <c r="I96" i="3"/>
  <c r="AA41" i="3"/>
  <c r="I52" i="3"/>
  <c r="AA30" i="3"/>
  <c r="Q151" i="3" l="1"/>
  <c r="Q141" i="3"/>
  <c r="Q140" i="3"/>
  <c r="Q36" i="3"/>
  <c r="AI150" i="3"/>
  <c r="M150" i="3"/>
  <c r="AI113" i="3"/>
  <c r="AI112" i="3"/>
  <c r="AI111" i="3"/>
  <c r="AI110" i="3"/>
  <c r="AI109" i="3"/>
  <c r="AI102" i="3"/>
  <c r="AI101" i="3"/>
  <c r="AI100" i="3"/>
  <c r="AI99" i="3"/>
  <c r="AI98" i="3"/>
  <c r="AI97" i="3"/>
  <c r="AI91" i="3"/>
  <c r="AI90" i="3"/>
  <c r="AI89" i="3"/>
  <c r="AI88" i="3"/>
  <c r="AI87" i="3"/>
  <c r="AI86" i="3"/>
  <c r="AI80" i="3"/>
  <c r="AI79" i="3"/>
  <c r="AI78" i="3"/>
  <c r="AI77" i="3"/>
  <c r="AI76" i="3"/>
  <c r="AI75" i="3"/>
  <c r="AI69" i="3"/>
  <c r="AI68" i="3"/>
  <c r="AI67" i="3"/>
  <c r="AI66" i="3"/>
  <c r="AI65" i="3"/>
  <c r="AI64" i="3"/>
  <c r="AI58" i="3"/>
  <c r="AI57" i="3"/>
  <c r="AI56" i="3"/>
  <c r="AI55" i="3"/>
  <c r="AI54" i="3"/>
  <c r="AI47" i="3"/>
  <c r="AI46" i="3"/>
  <c r="AI45" i="3"/>
  <c r="AI44" i="3"/>
  <c r="AI43" i="3"/>
  <c r="AI42" i="3"/>
  <c r="AI36" i="3"/>
  <c r="AI35" i="3"/>
  <c r="AI34" i="3"/>
  <c r="AI33" i="3"/>
  <c r="AI152" i="3" l="1"/>
  <c r="Q147" i="3"/>
  <c r="Q150" i="3"/>
  <c r="Q152" i="3"/>
  <c r="AI147" i="3"/>
  <c r="AI148" i="3"/>
  <c r="AI149" i="3"/>
  <c r="I146" i="3" l="1"/>
  <c r="I143" i="3"/>
  <c r="I142" i="3" l="1"/>
  <c r="Q113" i="3" l="1"/>
  <c r="Q112" i="3"/>
  <c r="Q111" i="3"/>
  <c r="Q110" i="3"/>
  <c r="Q109" i="3"/>
  <c r="Q108" i="3"/>
  <c r="Q102" i="3"/>
  <c r="Q101" i="3"/>
  <c r="Q100" i="3"/>
  <c r="Q99" i="3"/>
  <c r="Q98" i="3"/>
  <c r="Q97" i="3"/>
  <c r="Q91" i="3"/>
  <c r="Q90" i="3"/>
  <c r="Q89" i="3"/>
  <c r="Q88" i="3"/>
  <c r="Q80" i="3"/>
  <c r="Q79" i="3"/>
  <c r="Q78" i="3"/>
  <c r="Q77" i="3"/>
  <c r="Q76" i="3"/>
  <c r="Q75" i="3"/>
  <c r="Q69" i="3"/>
  <c r="Q68" i="3"/>
  <c r="Q67" i="3"/>
  <c r="Q66" i="3"/>
  <c r="Q65" i="3"/>
  <c r="Q64" i="3"/>
  <c r="Q58" i="3"/>
  <c r="Q57" i="3"/>
  <c r="Q56" i="3"/>
  <c r="Q55" i="3"/>
  <c r="Q47" i="3"/>
  <c r="Q46" i="3"/>
  <c r="Q45" i="3"/>
  <c r="Q44" i="3"/>
  <c r="Q43" i="3"/>
  <c r="Q42" i="3"/>
  <c r="Q35" i="3"/>
  <c r="Q34" i="3"/>
  <c r="Q33" i="3"/>
  <c r="AI24" i="3"/>
  <c r="AI23" i="3" l="1"/>
  <c r="AI25" i="3"/>
  <c r="AI21" i="3"/>
  <c r="AI20" i="3"/>
  <c r="AI22" i="3"/>
  <c r="Q25" i="3" l="1"/>
  <c r="Q24" i="3"/>
  <c r="U196" i="3" l="1"/>
  <c r="C196" i="3" l="1"/>
  <c r="E191" i="3" s="1"/>
  <c r="AM193" i="3"/>
  <c r="W196" i="3"/>
  <c r="W191" i="3"/>
  <c r="W193" i="3"/>
  <c r="W192" i="3"/>
  <c r="E193" i="3" l="1"/>
  <c r="E196" i="3"/>
  <c r="E192" i="3"/>
  <c r="O175" i="3" l="1"/>
  <c r="AY175" i="3" l="1"/>
  <c r="AG175" i="3"/>
  <c r="AG202" i="3" s="1"/>
  <c r="AS176" i="3"/>
  <c r="AY198" i="3"/>
  <c r="AY197" i="3"/>
  <c r="O204" i="3"/>
  <c r="O202" i="3"/>
  <c r="AG204" i="3"/>
  <c r="AS197" i="3"/>
  <c r="AY204" i="3" l="1"/>
  <c r="AY202" i="3"/>
  <c r="AA217" i="3"/>
  <c r="I217" i="3"/>
  <c r="AA175" i="3" l="1"/>
  <c r="AS177" i="3"/>
  <c r="AS217" i="3" s="1"/>
  <c r="I175" i="3"/>
  <c r="AS175" i="3" l="1"/>
  <c r="AA202" i="3"/>
  <c r="AC202" i="3" s="1"/>
  <c r="I202" i="3"/>
  <c r="K202" i="3" s="1"/>
  <c r="AW175" i="3" l="1"/>
  <c r="AS202" i="3"/>
  <c r="AU202" i="3" s="1"/>
  <c r="AG128" i="3" l="1"/>
  <c r="AG168" i="3"/>
  <c r="AG157" i="3"/>
  <c r="AG146" i="3"/>
  <c r="AG135" i="3"/>
  <c r="AG107" i="3"/>
  <c r="AG96" i="3"/>
  <c r="AG85" i="3"/>
  <c r="AG74" i="3"/>
  <c r="AG63" i="3"/>
  <c r="AG52" i="3"/>
  <c r="AG41" i="3"/>
  <c r="AG30" i="3"/>
  <c r="AG19" i="3"/>
  <c r="O128" i="3"/>
  <c r="O146" i="3"/>
  <c r="O135" i="3"/>
  <c r="O107" i="3"/>
  <c r="O96" i="3"/>
  <c r="O85" i="3"/>
  <c r="O74" i="3"/>
  <c r="O63" i="3"/>
  <c r="O52" i="3"/>
  <c r="O41" i="3"/>
  <c r="O30" i="3"/>
  <c r="O19" i="3"/>
  <c r="O187" i="3"/>
  <c r="O231" i="3" s="1"/>
  <c r="O230" i="3" s="1"/>
  <c r="AG187" i="3"/>
  <c r="AG231" i="3" s="1"/>
  <c r="AG230" i="3" s="1"/>
  <c r="AI139" i="3" l="1"/>
  <c r="AI141" i="3"/>
  <c r="AI137" i="3"/>
  <c r="AI138" i="3"/>
  <c r="Q138" i="3"/>
  <c r="Q137" i="3"/>
  <c r="AG165" i="3"/>
  <c r="AG164" i="3" s="1"/>
  <c r="AG154" i="3"/>
  <c r="AG153" i="3" s="1"/>
  <c r="O132" i="3"/>
  <c r="O131" i="3" s="1"/>
  <c r="AG132" i="3"/>
  <c r="AG131" i="3" s="1"/>
  <c r="AY194" i="3"/>
  <c r="AY192" i="3"/>
  <c r="AY191" i="3"/>
  <c r="AY190" i="3"/>
  <c r="AY189" i="3"/>
  <c r="AS190" i="3"/>
  <c r="AI136" i="3" l="1"/>
  <c r="Q136" i="3"/>
  <c r="Q139" i="3"/>
  <c r="AA132" i="3"/>
  <c r="I132" i="3"/>
  <c r="AA135" i="3"/>
  <c r="I135" i="3"/>
  <c r="AA204" i="3"/>
  <c r="AC204" i="3" s="1"/>
  <c r="AS194" i="3"/>
  <c r="AA218" i="3" l="1"/>
  <c r="AC220" i="3" s="1"/>
  <c r="I218" i="3"/>
  <c r="AS193" i="3"/>
  <c r="BA193" i="3" s="1"/>
  <c r="Q193" i="3"/>
  <c r="M193" i="3"/>
  <c r="AA131" i="3"/>
  <c r="AS198" i="3"/>
  <c r="AS204" i="3" s="1"/>
  <c r="AU204" i="3" s="1"/>
  <c r="I204" i="3"/>
  <c r="K204" i="3" s="1"/>
  <c r="I131" i="3"/>
  <c r="AC219" i="3" l="1"/>
  <c r="AC218" i="3" s="1"/>
  <c r="K219" i="3"/>
  <c r="K220" i="3"/>
  <c r="AI193" i="3"/>
  <c r="AE193" i="3"/>
  <c r="AG196" i="3"/>
  <c r="AG203" i="3" s="1"/>
  <c r="O196" i="3"/>
  <c r="O203" i="3" s="1"/>
  <c r="AY187" i="3"/>
  <c r="AY231" i="3" s="1"/>
  <c r="AY230" i="3" s="1"/>
  <c r="AY174" i="3"/>
  <c r="AY172" i="3"/>
  <c r="AY171" i="3"/>
  <c r="AY170" i="3"/>
  <c r="AY169" i="3"/>
  <c r="AY168" i="3"/>
  <c r="AY167" i="3"/>
  <c r="AY166" i="3"/>
  <c r="AY165" i="3"/>
  <c r="AY164" i="3"/>
  <c r="AY163" i="3"/>
  <c r="AY161" i="3"/>
  <c r="AY160" i="3"/>
  <c r="AY159" i="3"/>
  <c r="AY158" i="3"/>
  <c r="AY157" i="3"/>
  <c r="AY156" i="3"/>
  <c r="AY155" i="3"/>
  <c r="AY154" i="3"/>
  <c r="AY153" i="3"/>
  <c r="AY152" i="3"/>
  <c r="AY150" i="3"/>
  <c r="AY149" i="3"/>
  <c r="AY148" i="3"/>
  <c r="AY147" i="3"/>
  <c r="AY146" i="3"/>
  <c r="AY145" i="3"/>
  <c r="AY141" i="3"/>
  <c r="AY139" i="3"/>
  <c r="AY138" i="3"/>
  <c r="AY137" i="3"/>
  <c r="AY136" i="3"/>
  <c r="AY135" i="3"/>
  <c r="AY134" i="3"/>
  <c r="AY133" i="3"/>
  <c r="AY132" i="3"/>
  <c r="AY131" i="3"/>
  <c r="AY130" i="3"/>
  <c r="AY128" i="3"/>
  <c r="AY113" i="3"/>
  <c r="AY112" i="3"/>
  <c r="AY111" i="3"/>
  <c r="AY110" i="3"/>
  <c r="AY109" i="3"/>
  <c r="AY108" i="3"/>
  <c r="AY107" i="3"/>
  <c r="AY106" i="3"/>
  <c r="AY102" i="3"/>
  <c r="AY101" i="3"/>
  <c r="AY100" i="3"/>
  <c r="AY99" i="3"/>
  <c r="AY98" i="3"/>
  <c r="AY97" i="3"/>
  <c r="AY96" i="3"/>
  <c r="AY91" i="3"/>
  <c r="AY90" i="3"/>
  <c r="AY89" i="3"/>
  <c r="AY88" i="3"/>
  <c r="AY87" i="3"/>
  <c r="AY86" i="3"/>
  <c r="AY85" i="3"/>
  <c r="AY80" i="3"/>
  <c r="AY79" i="3"/>
  <c r="AY78" i="3"/>
  <c r="AY77" i="3"/>
  <c r="AY76" i="3"/>
  <c r="AY75" i="3"/>
  <c r="AY74" i="3"/>
  <c r="AY73" i="3"/>
  <c r="AY69" i="3"/>
  <c r="AY68" i="3"/>
  <c r="AY67" i="3"/>
  <c r="AY66" i="3"/>
  <c r="AY65" i="3"/>
  <c r="AY64" i="3"/>
  <c r="AY63" i="3"/>
  <c r="AY62" i="3"/>
  <c r="AY58" i="3"/>
  <c r="AY57" i="3"/>
  <c r="AY56" i="3"/>
  <c r="AY55" i="3"/>
  <c r="AY54" i="3"/>
  <c r="AY53" i="3"/>
  <c r="AY52" i="3"/>
  <c r="AY47" i="3"/>
  <c r="AY46" i="3"/>
  <c r="AY45" i="3"/>
  <c r="AY44" i="3"/>
  <c r="AY43" i="3"/>
  <c r="AY42" i="3"/>
  <c r="AY41" i="3"/>
  <c r="AY40" i="3"/>
  <c r="AY36" i="3"/>
  <c r="AY35" i="3"/>
  <c r="AY34" i="3"/>
  <c r="AY33" i="3"/>
  <c r="AY32" i="3"/>
  <c r="AY31" i="3"/>
  <c r="AY30" i="3"/>
  <c r="AY25" i="3"/>
  <c r="AY24" i="3"/>
  <c r="AY23" i="3"/>
  <c r="AY22" i="3"/>
  <c r="AY21" i="3"/>
  <c r="AY20" i="3"/>
  <c r="AY19" i="3"/>
  <c r="AS192" i="3"/>
  <c r="AS191" i="3"/>
  <c r="AS174" i="3"/>
  <c r="AS172" i="3"/>
  <c r="AS171" i="3"/>
  <c r="AS170" i="3"/>
  <c r="AS169" i="3"/>
  <c r="AS163" i="3"/>
  <c r="AS161" i="3"/>
  <c r="AS160" i="3"/>
  <c r="AS159" i="3"/>
  <c r="AS158" i="3"/>
  <c r="AS152" i="3"/>
  <c r="AS150" i="3"/>
  <c r="AS149" i="3"/>
  <c r="AS148" i="3"/>
  <c r="AS147" i="3"/>
  <c r="AS141" i="3"/>
  <c r="AS139" i="3"/>
  <c r="AS138" i="3"/>
  <c r="AS137" i="3"/>
  <c r="AS136" i="3"/>
  <c r="AS130" i="3"/>
  <c r="AS113" i="3"/>
  <c r="AS112" i="3"/>
  <c r="AS111" i="3"/>
  <c r="AS110" i="3"/>
  <c r="AS109" i="3"/>
  <c r="AS108" i="3"/>
  <c r="AS102" i="3"/>
  <c r="AS101" i="3"/>
  <c r="AS100" i="3"/>
  <c r="AS99" i="3"/>
  <c r="AS98" i="3"/>
  <c r="AS97" i="3"/>
  <c r="AS91" i="3"/>
  <c r="AS90" i="3"/>
  <c r="AS89" i="3"/>
  <c r="AS88" i="3"/>
  <c r="AS87" i="3"/>
  <c r="AS86" i="3"/>
  <c r="AS80" i="3"/>
  <c r="AS79" i="3"/>
  <c r="AS78" i="3"/>
  <c r="AS77" i="3"/>
  <c r="AS76" i="3"/>
  <c r="AS75" i="3"/>
  <c r="AS69" i="3"/>
  <c r="AS68" i="3"/>
  <c r="AS67" i="3"/>
  <c r="AS66" i="3"/>
  <c r="AS65" i="3"/>
  <c r="AS64" i="3"/>
  <c r="AS58" i="3"/>
  <c r="AS57" i="3"/>
  <c r="AS56" i="3"/>
  <c r="AS55" i="3"/>
  <c r="AS54" i="3"/>
  <c r="AS53" i="3"/>
  <c r="AS47" i="3"/>
  <c r="AS46" i="3"/>
  <c r="AS45" i="3"/>
  <c r="AS44" i="3"/>
  <c r="AS43" i="3"/>
  <c r="AS42" i="3"/>
  <c r="AS36" i="3"/>
  <c r="AS35" i="3"/>
  <c r="AS34" i="3"/>
  <c r="AS33" i="3"/>
  <c r="AS32" i="3"/>
  <c r="AS31" i="3"/>
  <c r="AS25" i="3"/>
  <c r="AS24" i="3"/>
  <c r="AS23" i="3"/>
  <c r="AS22" i="3"/>
  <c r="AS21" i="3"/>
  <c r="AS20" i="3"/>
  <c r="AA124" i="3"/>
  <c r="AA123" i="3"/>
  <c r="AA122" i="3"/>
  <c r="AA121" i="3"/>
  <c r="AA120" i="3"/>
  <c r="AA119" i="3"/>
  <c r="AA187" i="3"/>
  <c r="AA231" i="3" s="1"/>
  <c r="AA146" i="3"/>
  <c r="AS135" i="3"/>
  <c r="AE96" i="3"/>
  <c r="AE85" i="3"/>
  <c r="AE52" i="3"/>
  <c r="AE41" i="3"/>
  <c r="AA19" i="3"/>
  <c r="AE198" i="3"/>
  <c r="AE197" i="3"/>
  <c r="AE195" i="3"/>
  <c r="AE194" i="3"/>
  <c r="AI192" i="3"/>
  <c r="AE192" i="3"/>
  <c r="AI191" i="3"/>
  <c r="AE191" i="3"/>
  <c r="AE190" i="3"/>
  <c r="AE177" i="3"/>
  <c r="AE217" i="3" s="1"/>
  <c r="AE176" i="3"/>
  <c r="AE175" i="3"/>
  <c r="AE174" i="3"/>
  <c r="AE172" i="3"/>
  <c r="AE171" i="3"/>
  <c r="AE170" i="3"/>
  <c r="AE169" i="3"/>
  <c r="AE163" i="3"/>
  <c r="AE161" i="3"/>
  <c r="AE160" i="3"/>
  <c r="AE159" i="3"/>
  <c r="AE158" i="3"/>
  <c r="AE152" i="3"/>
  <c r="AE150" i="3"/>
  <c r="AE149" i="3"/>
  <c r="AE148" i="3"/>
  <c r="AE147" i="3"/>
  <c r="AE141" i="3"/>
  <c r="AE139" i="3"/>
  <c r="AE138" i="3"/>
  <c r="AE137" i="3"/>
  <c r="AE136" i="3"/>
  <c r="AE130" i="3"/>
  <c r="AG124" i="3"/>
  <c r="AG188" i="3" s="1"/>
  <c r="AG234" i="3" s="1"/>
  <c r="AG233" i="3" s="1"/>
  <c r="AG123" i="3"/>
  <c r="AG122" i="3"/>
  <c r="AG186" i="3" s="1"/>
  <c r="AG228" i="3" s="1"/>
  <c r="AG227" i="3" s="1"/>
  <c r="AG121" i="3"/>
  <c r="AG185" i="3" s="1"/>
  <c r="AG225" i="3" s="1"/>
  <c r="AG224" i="3" s="1"/>
  <c r="AG120" i="3"/>
  <c r="AG184" i="3" s="1"/>
  <c r="AG222" i="3" s="1"/>
  <c r="AG119" i="3"/>
  <c r="AG183" i="3" s="1"/>
  <c r="AG118" i="3"/>
  <c r="AG182" i="3" s="1"/>
  <c r="AE113" i="3"/>
  <c r="AE112" i="3"/>
  <c r="AE111" i="3"/>
  <c r="AE110" i="3"/>
  <c r="AE109" i="3"/>
  <c r="AE108" i="3"/>
  <c r="AE102" i="3"/>
  <c r="AE101" i="3"/>
  <c r="AE100" i="3"/>
  <c r="AE99" i="3"/>
  <c r="AE98" i="3"/>
  <c r="AE97" i="3"/>
  <c r="AE91" i="3"/>
  <c r="AE90" i="3"/>
  <c r="AE89" i="3"/>
  <c r="AE88" i="3"/>
  <c r="AE87" i="3"/>
  <c r="AE86" i="3"/>
  <c r="AE80" i="3"/>
  <c r="AE79" i="3"/>
  <c r="AE78" i="3"/>
  <c r="AE77" i="3"/>
  <c r="AE76" i="3"/>
  <c r="AE75" i="3"/>
  <c r="AE69" i="3"/>
  <c r="AE68" i="3"/>
  <c r="AE67" i="3"/>
  <c r="AE66" i="3"/>
  <c r="AE65" i="3"/>
  <c r="AE64" i="3"/>
  <c r="AE58" i="3"/>
  <c r="AE57" i="3"/>
  <c r="AE56" i="3"/>
  <c r="AE55" i="3"/>
  <c r="AE54" i="3"/>
  <c r="AE53" i="3"/>
  <c r="AE47" i="3"/>
  <c r="AE46" i="3"/>
  <c r="AE45" i="3"/>
  <c r="AE44" i="3"/>
  <c r="AE43" i="3"/>
  <c r="AE42" i="3"/>
  <c r="AE36" i="3"/>
  <c r="AE35" i="3"/>
  <c r="AE34" i="3"/>
  <c r="AE33" i="3"/>
  <c r="AE32" i="3"/>
  <c r="AE31" i="3"/>
  <c r="AE25" i="3"/>
  <c r="AE24" i="3"/>
  <c r="AE23" i="3"/>
  <c r="AE22" i="3"/>
  <c r="AE21" i="3"/>
  <c r="AE20" i="3"/>
  <c r="Q192" i="3"/>
  <c r="Q191" i="3"/>
  <c r="Q130" i="3"/>
  <c r="Q87" i="3"/>
  <c r="Q86" i="3"/>
  <c r="Q23" i="3"/>
  <c r="Q22" i="3"/>
  <c r="Q21" i="3"/>
  <c r="Q20" i="3"/>
  <c r="M198" i="3"/>
  <c r="M197" i="3"/>
  <c r="M195" i="3"/>
  <c r="M194" i="3"/>
  <c r="M192" i="3"/>
  <c r="M191" i="3"/>
  <c r="M190" i="3"/>
  <c r="M177" i="3"/>
  <c r="M176" i="3"/>
  <c r="M175" i="3"/>
  <c r="M152" i="3"/>
  <c r="M149" i="3"/>
  <c r="M148" i="3"/>
  <c r="M147" i="3"/>
  <c r="M146" i="3"/>
  <c r="M145" i="3"/>
  <c r="M141" i="3"/>
  <c r="M139" i="3"/>
  <c r="M138" i="3"/>
  <c r="M137" i="3"/>
  <c r="M136" i="3"/>
  <c r="M135" i="3"/>
  <c r="M134" i="3"/>
  <c r="M133" i="3"/>
  <c r="M132" i="3"/>
  <c r="M131" i="3"/>
  <c r="M130" i="3"/>
  <c r="M113" i="3"/>
  <c r="M112" i="3"/>
  <c r="M111" i="3"/>
  <c r="M110" i="3"/>
  <c r="M109" i="3"/>
  <c r="M108" i="3"/>
  <c r="M102" i="3"/>
  <c r="M101" i="3"/>
  <c r="M100" i="3"/>
  <c r="M99" i="3"/>
  <c r="M98" i="3"/>
  <c r="M97" i="3"/>
  <c r="M91" i="3"/>
  <c r="M90" i="3"/>
  <c r="M89" i="3"/>
  <c r="M88" i="3"/>
  <c r="M87" i="3"/>
  <c r="M86" i="3"/>
  <c r="M80" i="3"/>
  <c r="M79" i="3"/>
  <c r="M78" i="3"/>
  <c r="M77" i="3"/>
  <c r="M76" i="3"/>
  <c r="M75" i="3"/>
  <c r="M69" i="3"/>
  <c r="M68" i="3"/>
  <c r="M67" i="3"/>
  <c r="M66" i="3"/>
  <c r="M65" i="3"/>
  <c r="M64" i="3"/>
  <c r="M58" i="3"/>
  <c r="M57" i="3"/>
  <c r="M56" i="3"/>
  <c r="M55" i="3"/>
  <c r="M54" i="3"/>
  <c r="M53" i="3"/>
  <c r="M47" i="3"/>
  <c r="M46" i="3"/>
  <c r="M45" i="3"/>
  <c r="M44" i="3"/>
  <c r="M43" i="3"/>
  <c r="M42" i="3"/>
  <c r="M36" i="3"/>
  <c r="M35" i="3"/>
  <c r="M34" i="3"/>
  <c r="M33" i="3"/>
  <c r="M32" i="3"/>
  <c r="M31" i="3"/>
  <c r="M25" i="3"/>
  <c r="M24" i="3"/>
  <c r="M23" i="3"/>
  <c r="M22" i="3"/>
  <c r="M21" i="3"/>
  <c r="M20" i="3"/>
  <c r="I187" i="3"/>
  <c r="O124" i="3"/>
  <c r="O188" i="3" s="1"/>
  <c r="O234" i="3" s="1"/>
  <c r="O233" i="3" s="1"/>
  <c r="O123" i="3"/>
  <c r="O122" i="3"/>
  <c r="O186" i="3" s="1"/>
  <c r="O228" i="3" s="1"/>
  <c r="O227" i="3" s="1"/>
  <c r="O121" i="3"/>
  <c r="O185" i="3" s="1"/>
  <c r="O225" i="3" s="1"/>
  <c r="O224" i="3" s="1"/>
  <c r="O120" i="3"/>
  <c r="O184" i="3" s="1"/>
  <c r="O222" i="3" s="1"/>
  <c r="O119" i="3"/>
  <c r="O183" i="3" s="1"/>
  <c r="O118" i="3"/>
  <c r="I124" i="3"/>
  <c r="I123" i="3"/>
  <c r="I122" i="3"/>
  <c r="I121" i="3"/>
  <c r="I120" i="3"/>
  <c r="I119" i="3"/>
  <c r="I19" i="3"/>
  <c r="AG216" i="3" l="1"/>
  <c r="AG215" i="3" s="1"/>
  <c r="O216" i="3"/>
  <c r="O215" i="3" s="1"/>
  <c r="AE202" i="3"/>
  <c r="M202" i="3"/>
  <c r="M217" i="3"/>
  <c r="O182" i="3"/>
  <c r="AY182" i="3" s="1"/>
  <c r="AE187" i="3"/>
  <c r="AW193" i="3"/>
  <c r="M187" i="3"/>
  <c r="AG221" i="3"/>
  <c r="AY219" i="3"/>
  <c r="AA230" i="3"/>
  <c r="AC231" i="3" s="1"/>
  <c r="O221" i="3"/>
  <c r="K218" i="3"/>
  <c r="I231" i="3"/>
  <c r="I230" i="3" s="1"/>
  <c r="AS168" i="3"/>
  <c r="AY186" i="3"/>
  <c r="AY228" i="3" s="1"/>
  <c r="AY227" i="3" s="1"/>
  <c r="AY183" i="3"/>
  <c r="AY184" i="3"/>
  <c r="AY222" i="3" s="1"/>
  <c r="AY221" i="3" s="1"/>
  <c r="AY185" i="3"/>
  <c r="AY225" i="3" s="1"/>
  <c r="AY224" i="3" s="1"/>
  <c r="AE167" i="3"/>
  <c r="AE40" i="3"/>
  <c r="AE106" i="3"/>
  <c r="AE155" i="3"/>
  <c r="AA185" i="3"/>
  <c r="AA225" i="3" s="1"/>
  <c r="I186" i="3"/>
  <c r="M74" i="3"/>
  <c r="I185" i="3"/>
  <c r="M63" i="3"/>
  <c r="M96" i="3"/>
  <c r="M41" i="3"/>
  <c r="AA186" i="3"/>
  <c r="AA228" i="3" s="1"/>
  <c r="M52" i="3"/>
  <c r="AA188" i="3"/>
  <c r="AA234" i="3" s="1"/>
  <c r="I183" i="3"/>
  <c r="AA183" i="3"/>
  <c r="I184" i="3"/>
  <c r="I188" i="3"/>
  <c r="M73" i="3"/>
  <c r="M40" i="3"/>
  <c r="M62" i="3"/>
  <c r="AE204" i="3"/>
  <c r="AY188" i="3"/>
  <c r="AY234" i="3" s="1"/>
  <c r="AY233" i="3" s="1"/>
  <c r="AW176" i="3"/>
  <c r="AW177" i="3"/>
  <c r="AG201" i="3"/>
  <c r="AW190" i="3"/>
  <c r="AW197" i="3"/>
  <c r="M204" i="3"/>
  <c r="AW198" i="3"/>
  <c r="AY196" i="3"/>
  <c r="AY203" i="3" s="1"/>
  <c r="AW192" i="3"/>
  <c r="AW191" i="3"/>
  <c r="AW194" i="3"/>
  <c r="AW149" i="3"/>
  <c r="AW90" i="3"/>
  <c r="AW86" i="3"/>
  <c r="AW55" i="3"/>
  <c r="AW54" i="3"/>
  <c r="AA165" i="3"/>
  <c r="AW68" i="3"/>
  <c r="AS85" i="3"/>
  <c r="AW112" i="3"/>
  <c r="AS187" i="3"/>
  <c r="AS231" i="3" s="1"/>
  <c r="AW163" i="3"/>
  <c r="AW20" i="3"/>
  <c r="AW148" i="3"/>
  <c r="AW111" i="3"/>
  <c r="AW56" i="3"/>
  <c r="AW42" i="3"/>
  <c r="AW99" i="3"/>
  <c r="AW87" i="3"/>
  <c r="AS119" i="3"/>
  <c r="AW43" i="3"/>
  <c r="AW150" i="3"/>
  <c r="AW171" i="3"/>
  <c r="AW57" i="3"/>
  <c r="AW130" i="3"/>
  <c r="AW170" i="3"/>
  <c r="AW35" i="3"/>
  <c r="AW45" i="3"/>
  <c r="AW25" i="3"/>
  <c r="AW64" i="3"/>
  <c r="AW66" i="3"/>
  <c r="AW97" i="3"/>
  <c r="AS121" i="3"/>
  <c r="AW21" i="3"/>
  <c r="AW75" i="3"/>
  <c r="AS73" i="3"/>
  <c r="AW147" i="3"/>
  <c r="AW33" i="3"/>
  <c r="AW98" i="3"/>
  <c r="AS123" i="3"/>
  <c r="AW22" i="3"/>
  <c r="AW100" i="3"/>
  <c r="AW78" i="3"/>
  <c r="AY124" i="3"/>
  <c r="AW137" i="3"/>
  <c r="AW174" i="3"/>
  <c r="AS167" i="3"/>
  <c r="AS74" i="3"/>
  <c r="AW169" i="3"/>
  <c r="AW88" i="3"/>
  <c r="AS120" i="3"/>
  <c r="AA184" i="3"/>
  <c r="AA222" i="3" s="1"/>
  <c r="AY118" i="3"/>
  <c r="AY121" i="3"/>
  <c r="AW44" i="3"/>
  <c r="AW152" i="3"/>
  <c r="AW91" i="3"/>
  <c r="AY119" i="3"/>
  <c r="AY120" i="3"/>
  <c r="AW77" i="3"/>
  <c r="AW138" i="3"/>
  <c r="AW158" i="3"/>
  <c r="AW76" i="3"/>
  <c r="AW102" i="3"/>
  <c r="AW159" i="3"/>
  <c r="AW160" i="3"/>
  <c r="AW67" i="3"/>
  <c r="AY122" i="3"/>
  <c r="AW79" i="3"/>
  <c r="AW109" i="3"/>
  <c r="AW23" i="3"/>
  <c r="AY123" i="3"/>
  <c r="AW80" i="3"/>
  <c r="AW110" i="3"/>
  <c r="AW161" i="3"/>
  <c r="AS41" i="3"/>
  <c r="AW36" i="3"/>
  <c r="AW113" i="3"/>
  <c r="M19" i="3"/>
  <c r="AE156" i="3"/>
  <c r="AS156" i="3"/>
  <c r="AE157" i="3"/>
  <c r="AS157" i="3"/>
  <c r="AS19" i="3"/>
  <c r="AS96" i="3"/>
  <c r="AS106" i="3"/>
  <c r="AS107" i="3"/>
  <c r="I118" i="3"/>
  <c r="I182" i="3" s="1"/>
  <c r="K130" i="3" s="1"/>
  <c r="AS52" i="3"/>
  <c r="M106" i="3"/>
  <c r="AW34" i="3"/>
  <c r="M107" i="3"/>
  <c r="AE62" i="3"/>
  <c r="AS62" i="3"/>
  <c r="AW108" i="3"/>
  <c r="AW139" i="3"/>
  <c r="AW141" i="3"/>
  <c r="AW69" i="3"/>
  <c r="AS63" i="3"/>
  <c r="AS124" i="3"/>
  <c r="AA154" i="3"/>
  <c r="AS155" i="3"/>
  <c r="AW31" i="3"/>
  <c r="AE166" i="3"/>
  <c r="AS166" i="3"/>
  <c r="AW32" i="3"/>
  <c r="M30" i="3"/>
  <c r="AS30" i="3"/>
  <c r="AS40" i="3"/>
  <c r="AW172" i="3"/>
  <c r="AW58" i="3"/>
  <c r="AW101" i="3"/>
  <c r="AS146" i="3"/>
  <c r="M85" i="3"/>
  <c r="AW46" i="3"/>
  <c r="AW47" i="3"/>
  <c r="AW89" i="3"/>
  <c r="AS122" i="3"/>
  <c r="AW24" i="3"/>
  <c r="AW65" i="3"/>
  <c r="AW136" i="3"/>
  <c r="AW53" i="3"/>
  <c r="AE19" i="3"/>
  <c r="AE168" i="3"/>
  <c r="AA118" i="3"/>
  <c r="AA182" i="3" s="1"/>
  <c r="AC130" i="3" s="1"/>
  <c r="AE107" i="3"/>
  <c r="AE123" i="3"/>
  <c r="AE63" i="3"/>
  <c r="AE124" i="3"/>
  <c r="AE119" i="3"/>
  <c r="AE121" i="3"/>
  <c r="AE120" i="3"/>
  <c r="AE30" i="3"/>
  <c r="AE135" i="3"/>
  <c r="AE122" i="3"/>
  <c r="AE146" i="3"/>
  <c r="AE73" i="3"/>
  <c r="AE74" i="3"/>
  <c r="M120" i="3"/>
  <c r="M122" i="3"/>
  <c r="M124" i="3"/>
  <c r="M121" i="3"/>
  <c r="M123" i="3"/>
  <c r="M119" i="3"/>
  <c r="K160" i="3" l="1"/>
  <c r="K171" i="3"/>
  <c r="K159" i="3"/>
  <c r="K170" i="3"/>
  <c r="K169" i="3"/>
  <c r="K158" i="3"/>
  <c r="K157" i="3"/>
  <c r="K168" i="3"/>
  <c r="K161" i="3"/>
  <c r="K172" i="3"/>
  <c r="K174" i="3"/>
  <c r="K163" i="3"/>
  <c r="AW217" i="3"/>
  <c r="AA216" i="3"/>
  <c r="AY216" i="3"/>
  <c r="AY215" i="3" s="1"/>
  <c r="AE218" i="3"/>
  <c r="AW168" i="3"/>
  <c r="AW166" i="3"/>
  <c r="AW40" i="3"/>
  <c r="AE231" i="3"/>
  <c r="AW157" i="3"/>
  <c r="O201" i="3"/>
  <c r="AY201" i="3" s="1"/>
  <c r="K124" i="3"/>
  <c r="M231" i="3"/>
  <c r="AW155" i="3"/>
  <c r="AW167" i="3"/>
  <c r="AW156" i="3"/>
  <c r="AW146" i="3"/>
  <c r="AW135" i="3"/>
  <c r="AW187" i="3"/>
  <c r="AW202" i="3"/>
  <c r="M183" i="3"/>
  <c r="AW52" i="3"/>
  <c r="AW96" i="3"/>
  <c r="M188" i="3"/>
  <c r="M185" i="3"/>
  <c r="M186" i="3"/>
  <c r="AW41" i="3"/>
  <c r="M184" i="3"/>
  <c r="AE184" i="3"/>
  <c r="AE185" i="3"/>
  <c r="AE183" i="3"/>
  <c r="AE186" i="3"/>
  <c r="AE188" i="3"/>
  <c r="AW85" i="3"/>
  <c r="AA233" i="3"/>
  <c r="AC234" i="3" s="1"/>
  <c r="AA227" i="3"/>
  <c r="AC228" i="3" s="1"/>
  <c r="AS230" i="3"/>
  <c r="AU231" i="3" s="1"/>
  <c r="AS218" i="3"/>
  <c r="AU219" i="3" s="1"/>
  <c r="AC232" i="3"/>
  <c r="AC230" i="3" s="1"/>
  <c r="AA221" i="3"/>
  <c r="AC222" i="3" s="1"/>
  <c r="AY218" i="3"/>
  <c r="AA224" i="3"/>
  <c r="AC225" i="3" s="1"/>
  <c r="K231" i="3"/>
  <c r="K232" i="3"/>
  <c r="I228" i="3"/>
  <c r="I227" i="3" s="1"/>
  <c r="K54" i="3"/>
  <c r="I222" i="3"/>
  <c r="K25" i="3"/>
  <c r="I234" i="3"/>
  <c r="I233" i="3" s="1"/>
  <c r="I225" i="3"/>
  <c r="I224" i="3" s="1"/>
  <c r="AW106" i="3"/>
  <c r="AC80" i="3"/>
  <c r="AC58" i="3"/>
  <c r="AC36" i="3"/>
  <c r="AC141" i="3"/>
  <c r="AC113" i="3"/>
  <c r="AC163" i="3"/>
  <c r="AC124" i="3"/>
  <c r="AC102" i="3"/>
  <c r="AC91" i="3"/>
  <c r="AC69" i="3"/>
  <c r="AC174" i="3"/>
  <c r="AC47" i="3"/>
  <c r="AC152" i="3"/>
  <c r="AC120" i="3"/>
  <c r="AC76" i="3"/>
  <c r="AC159" i="3"/>
  <c r="AC32" i="3"/>
  <c r="AC98" i="3"/>
  <c r="AC148" i="3"/>
  <c r="AC54" i="3"/>
  <c r="AC137" i="3"/>
  <c r="AC109" i="3"/>
  <c r="AC87" i="3"/>
  <c r="AC65" i="3"/>
  <c r="AC170" i="3"/>
  <c r="AC43" i="3"/>
  <c r="AC100" i="3"/>
  <c r="AC78" i="3"/>
  <c r="AC161" i="3"/>
  <c r="AC34" i="3"/>
  <c r="AC139" i="3"/>
  <c r="AC56" i="3"/>
  <c r="AC111" i="3"/>
  <c r="AC122" i="3"/>
  <c r="AC89" i="3"/>
  <c r="AC67" i="3"/>
  <c r="AC172" i="3"/>
  <c r="AC45" i="3"/>
  <c r="AC150" i="3"/>
  <c r="AC121" i="3"/>
  <c r="AC99" i="3"/>
  <c r="AC77" i="3"/>
  <c r="AC33" i="3"/>
  <c r="AC138" i="3"/>
  <c r="AC55" i="3"/>
  <c r="AC160" i="3"/>
  <c r="AC44" i="3"/>
  <c r="AC149" i="3"/>
  <c r="AC110" i="3"/>
  <c r="AC88" i="3"/>
  <c r="AC66" i="3"/>
  <c r="AC171" i="3"/>
  <c r="AC147" i="3"/>
  <c r="AC119" i="3"/>
  <c r="AC75" i="3"/>
  <c r="AC158" i="3"/>
  <c r="AC64" i="3"/>
  <c r="AC169" i="3"/>
  <c r="AC97" i="3"/>
  <c r="AC53" i="3"/>
  <c r="AC42" i="3"/>
  <c r="AC31" i="3"/>
  <c r="AC136" i="3"/>
  <c r="AC108" i="3"/>
  <c r="AC86" i="3"/>
  <c r="AS165" i="3"/>
  <c r="AW62" i="3"/>
  <c r="AW73" i="3"/>
  <c r="K111" i="3"/>
  <c r="K120" i="3"/>
  <c r="K34" i="3"/>
  <c r="K56" i="3"/>
  <c r="K21" i="3"/>
  <c r="K87" i="3"/>
  <c r="K98" i="3"/>
  <c r="K45" i="3"/>
  <c r="K67" i="3"/>
  <c r="K32" i="3"/>
  <c r="AW74" i="3"/>
  <c r="K44" i="3"/>
  <c r="K66" i="3"/>
  <c r="K43" i="3"/>
  <c r="K65" i="3"/>
  <c r="K109" i="3"/>
  <c r="K138" i="3"/>
  <c r="K137" i="3"/>
  <c r="K76" i="3"/>
  <c r="K149" i="3"/>
  <c r="K148" i="3"/>
  <c r="K89" i="3"/>
  <c r="K152" i="3"/>
  <c r="K110" i="3"/>
  <c r="K80" i="3"/>
  <c r="AS188" i="3"/>
  <c r="AS234" i="3" s="1"/>
  <c r="K69" i="3"/>
  <c r="K113" i="3"/>
  <c r="K77" i="3"/>
  <c r="K55" i="3"/>
  <c r="K99" i="3"/>
  <c r="K139" i="3"/>
  <c r="K47" i="3"/>
  <c r="AC25" i="3"/>
  <c r="K91" i="3"/>
  <c r="AC21" i="3"/>
  <c r="K100" i="3"/>
  <c r="K36" i="3"/>
  <c r="AC20" i="3"/>
  <c r="K22" i="3"/>
  <c r="K23" i="3"/>
  <c r="K33" i="3"/>
  <c r="K58" i="3"/>
  <c r="AC22" i="3"/>
  <c r="K102" i="3"/>
  <c r="K121" i="3"/>
  <c r="K150" i="3"/>
  <c r="AS186" i="3"/>
  <c r="AS228" i="3" s="1"/>
  <c r="AC23" i="3"/>
  <c r="K78" i="3"/>
  <c r="AW63" i="3"/>
  <c r="K88" i="3"/>
  <c r="AS185" i="3"/>
  <c r="AS225" i="3" s="1"/>
  <c r="K141" i="3"/>
  <c r="K122" i="3"/>
  <c r="AW204" i="3"/>
  <c r="AS184" i="3"/>
  <c r="AS222" i="3" s="1"/>
  <c r="AA164" i="3"/>
  <c r="AE165" i="3"/>
  <c r="AW19" i="3"/>
  <c r="AW123" i="3"/>
  <c r="AW124" i="3"/>
  <c r="AW122" i="3"/>
  <c r="AW119" i="3"/>
  <c r="M118" i="3"/>
  <c r="AW121" i="3"/>
  <c r="AE154" i="3"/>
  <c r="AS154" i="3"/>
  <c r="AA153" i="3"/>
  <c r="AW120" i="3"/>
  <c r="AW107" i="3"/>
  <c r="AE118" i="3"/>
  <c r="K86" i="3"/>
  <c r="K108" i="3"/>
  <c r="K75" i="3"/>
  <c r="AS183" i="3"/>
  <c r="K136" i="3"/>
  <c r="K31" i="3"/>
  <c r="K53" i="3"/>
  <c r="K97" i="3"/>
  <c r="K147" i="3"/>
  <c r="K20" i="3"/>
  <c r="K119" i="3"/>
  <c r="K42" i="3"/>
  <c r="K64" i="3"/>
  <c r="AW30" i="3"/>
  <c r="AS118" i="3"/>
  <c r="M218" i="3" l="1"/>
  <c r="AS216" i="3"/>
  <c r="AS215" i="3" s="1"/>
  <c r="I216" i="3"/>
  <c r="AA215" i="3"/>
  <c r="AC216" i="3" s="1"/>
  <c r="AE230" i="3"/>
  <c r="AW185" i="3"/>
  <c r="AW231" i="3"/>
  <c r="AW154" i="3"/>
  <c r="M230" i="3"/>
  <c r="AW184" i="3"/>
  <c r="AW222" i="3" s="1"/>
  <c r="AW165" i="3"/>
  <c r="AW183" i="3"/>
  <c r="AW188" i="3"/>
  <c r="AW234" i="3" s="1"/>
  <c r="AW186" i="3"/>
  <c r="AW228" i="3" s="1"/>
  <c r="AE234" i="3"/>
  <c r="M225" i="3"/>
  <c r="AE182" i="3"/>
  <c r="AE228" i="3"/>
  <c r="M234" i="3"/>
  <c r="M222" i="3"/>
  <c r="AE225" i="3"/>
  <c r="M182" i="3"/>
  <c r="M228" i="3"/>
  <c r="AE222" i="3"/>
  <c r="AC229" i="3"/>
  <c r="AC227" i="3" s="1"/>
  <c r="AS227" i="3"/>
  <c r="AU228" i="3" s="1"/>
  <c r="AC223" i="3"/>
  <c r="AC221" i="3" s="1"/>
  <c r="AS221" i="3"/>
  <c r="AU222" i="3" s="1"/>
  <c r="AU232" i="3"/>
  <c r="AU230" i="3" s="1"/>
  <c r="AS233" i="3"/>
  <c r="AU234" i="3" s="1"/>
  <c r="AC226" i="3"/>
  <c r="AC224" i="3" s="1"/>
  <c r="AC235" i="3"/>
  <c r="AC233" i="3" s="1"/>
  <c r="AS224" i="3"/>
  <c r="AU225" i="3" s="1"/>
  <c r="AU220" i="3"/>
  <c r="AU218" i="3" s="1"/>
  <c r="K225" i="3"/>
  <c r="K226" i="3"/>
  <c r="K228" i="3"/>
  <c r="K229" i="3"/>
  <c r="K230" i="3"/>
  <c r="K234" i="3"/>
  <c r="K235" i="3"/>
  <c r="AU58" i="3"/>
  <c r="AU174" i="3"/>
  <c r="AU163" i="3"/>
  <c r="AU113" i="3"/>
  <c r="AU25" i="3"/>
  <c r="AU69" i="3"/>
  <c r="AU36" i="3"/>
  <c r="AU152" i="3"/>
  <c r="AU102" i="3"/>
  <c r="AU91" i="3"/>
  <c r="AU80" i="3"/>
  <c r="AU141" i="3"/>
  <c r="AU47" i="3"/>
  <c r="AU111" i="3"/>
  <c r="AU23" i="3"/>
  <c r="AU56" i="3"/>
  <c r="AU78" i="3"/>
  <c r="AU89" i="3"/>
  <c r="AU172" i="3"/>
  <c r="AU161" i="3"/>
  <c r="AU100" i="3"/>
  <c r="AU150" i="3"/>
  <c r="AU139" i="3"/>
  <c r="AU45" i="3"/>
  <c r="AU34" i="3"/>
  <c r="AU67" i="3"/>
  <c r="AU64" i="3"/>
  <c r="AU75" i="3"/>
  <c r="AU53" i="3"/>
  <c r="AU20" i="3"/>
  <c r="AU147" i="3"/>
  <c r="AU31" i="3"/>
  <c r="AU86" i="3"/>
  <c r="AU97" i="3"/>
  <c r="AU169" i="3"/>
  <c r="AU108" i="3"/>
  <c r="AU158" i="3"/>
  <c r="AU42" i="3"/>
  <c r="AU136" i="3"/>
  <c r="AU21" i="3"/>
  <c r="AU137" i="3"/>
  <c r="AU65" i="3"/>
  <c r="AU109" i="3"/>
  <c r="AU32" i="3"/>
  <c r="AU54" i="3"/>
  <c r="AU159" i="3"/>
  <c r="AU148" i="3"/>
  <c r="AU87" i="3"/>
  <c r="AU170" i="3"/>
  <c r="AU76" i="3"/>
  <c r="AU98" i="3"/>
  <c r="AU43" i="3"/>
  <c r="AU171" i="3"/>
  <c r="AU99" i="3"/>
  <c r="AU149" i="3"/>
  <c r="AU77" i="3"/>
  <c r="AU44" i="3"/>
  <c r="AU88" i="3"/>
  <c r="AU138" i="3"/>
  <c r="AU22" i="3"/>
  <c r="AU33" i="3"/>
  <c r="AU66" i="3"/>
  <c r="AU110" i="3"/>
  <c r="AU55" i="3"/>
  <c r="AU160" i="3"/>
  <c r="I221" i="3"/>
  <c r="AC41" i="3"/>
  <c r="AC118" i="3"/>
  <c r="AC96" i="3"/>
  <c r="AC74" i="3"/>
  <c r="AC63" i="3"/>
  <c r="AC52" i="3"/>
  <c r="AC30" i="3"/>
  <c r="AC135" i="3"/>
  <c r="AC107" i="3"/>
  <c r="AC85" i="3"/>
  <c r="AC157" i="3"/>
  <c r="AC146" i="3"/>
  <c r="AC168" i="3"/>
  <c r="AS164" i="3"/>
  <c r="AU122" i="3"/>
  <c r="AU124" i="3"/>
  <c r="AC19" i="3"/>
  <c r="AU121" i="3"/>
  <c r="AU120" i="3"/>
  <c r="AE164" i="3"/>
  <c r="AW118" i="3"/>
  <c r="AS153" i="3"/>
  <c r="AE153" i="3"/>
  <c r="I201" i="3"/>
  <c r="K146" i="3"/>
  <c r="K74" i="3"/>
  <c r="AS182" i="3"/>
  <c r="AU130" i="3" s="1"/>
  <c r="K135" i="3"/>
  <c r="K30" i="3"/>
  <c r="K85" i="3"/>
  <c r="K41" i="3"/>
  <c r="K52" i="3"/>
  <c r="K96" i="3"/>
  <c r="K107" i="3"/>
  <c r="K19" i="3"/>
  <c r="K63" i="3"/>
  <c r="K118" i="3"/>
  <c r="AU119" i="3"/>
  <c r="AA201" i="3"/>
  <c r="AU216" i="3" l="1"/>
  <c r="AE216" i="3"/>
  <c r="AE215" i="3" s="1"/>
  <c r="AU217" i="3"/>
  <c r="AC217" i="3"/>
  <c r="AC215" i="3" s="1"/>
  <c r="M216" i="3"/>
  <c r="AW225" i="3"/>
  <c r="AW153" i="3"/>
  <c r="AW164" i="3"/>
  <c r="AE227" i="3"/>
  <c r="M227" i="3"/>
  <c r="M224" i="3"/>
  <c r="M221" i="3"/>
  <c r="M233" i="3"/>
  <c r="AE221" i="3"/>
  <c r="AE201" i="3"/>
  <c r="M201" i="3"/>
  <c r="AE224" i="3"/>
  <c r="AW182" i="3"/>
  <c r="AE233" i="3"/>
  <c r="AC201" i="3"/>
  <c r="K201" i="3"/>
  <c r="AW218" i="3"/>
  <c r="AW221" i="3"/>
  <c r="AU229" i="3"/>
  <c r="AU227" i="3" s="1"/>
  <c r="AU223" i="3"/>
  <c r="AU221" i="3" s="1"/>
  <c r="AW227" i="3"/>
  <c r="AU226" i="3"/>
  <c r="AU224" i="3" s="1"/>
  <c r="AW233" i="3"/>
  <c r="AU235" i="3"/>
  <c r="AU233" i="3" s="1"/>
  <c r="AW230" i="3"/>
  <c r="K222" i="3"/>
  <c r="K223" i="3"/>
  <c r="K233" i="3"/>
  <c r="K224" i="3"/>
  <c r="K227" i="3"/>
  <c r="I215" i="3"/>
  <c r="K217" i="3" s="1"/>
  <c r="AU168" i="3"/>
  <c r="AU96" i="3"/>
  <c r="AU63" i="3"/>
  <c r="AU41" i="3"/>
  <c r="AU19" i="3"/>
  <c r="AU146" i="3"/>
  <c r="AU74" i="3"/>
  <c r="AU52" i="3"/>
  <c r="AU30" i="3"/>
  <c r="AU107" i="3"/>
  <c r="AU157" i="3"/>
  <c r="AU85" i="3"/>
  <c r="AU135" i="3"/>
  <c r="AU118" i="3"/>
  <c r="AS201" i="3"/>
  <c r="AU215" i="3" l="1"/>
  <c r="AW216" i="3"/>
  <c r="AW215" i="3" s="1"/>
  <c r="AW224" i="3"/>
  <c r="AW201" i="3"/>
  <c r="M215" i="3"/>
  <c r="AU201" i="3"/>
  <c r="K216" i="3"/>
  <c r="K215" i="3" s="1"/>
  <c r="K221" i="3"/>
  <c r="AM173" i="3"/>
  <c r="BA173" i="3" s="1"/>
  <c r="U187" i="3"/>
  <c r="U128" i="3"/>
  <c r="U135" i="3"/>
  <c r="AI135" i="3" s="1"/>
  <c r="AI106" i="3"/>
  <c r="AI73" i="3"/>
  <c r="AI62" i="3"/>
  <c r="AI40" i="3"/>
  <c r="C128" i="3"/>
  <c r="Q106" i="3"/>
  <c r="Q73" i="3"/>
  <c r="Q62" i="3"/>
  <c r="Q40" i="3"/>
  <c r="AI187" i="3" l="1"/>
  <c r="U230" i="3"/>
  <c r="W173" i="3"/>
  <c r="U231" i="3" l="1"/>
  <c r="AI231" i="3" s="1"/>
  <c r="AI230" i="3"/>
  <c r="AI167" i="3"/>
  <c r="AI166" i="3"/>
  <c r="AI145" i="3"/>
  <c r="AG143" i="3"/>
  <c r="AG142" i="3" s="1"/>
  <c r="Q144" i="3"/>
  <c r="AM192" i="3"/>
  <c r="AM191" i="3"/>
  <c r="AM174" i="3"/>
  <c r="BA174" i="3" s="1"/>
  <c r="AM172" i="3"/>
  <c r="BA172" i="3" s="1"/>
  <c r="AM171" i="3"/>
  <c r="BA171" i="3" s="1"/>
  <c r="AM169" i="3"/>
  <c r="BA169" i="3" s="1"/>
  <c r="AM163" i="3"/>
  <c r="BA163" i="3" s="1"/>
  <c r="AM161" i="3"/>
  <c r="BA161" i="3" s="1"/>
  <c r="AM160" i="3"/>
  <c r="BA160" i="3" s="1"/>
  <c r="AM158" i="3"/>
  <c r="BA158" i="3" s="1"/>
  <c r="AM152" i="3"/>
  <c r="BA152" i="3" s="1"/>
  <c r="AM150" i="3"/>
  <c r="BA150" i="3" s="1"/>
  <c r="AM147" i="3"/>
  <c r="BA147" i="3" s="1"/>
  <c r="AM141" i="3"/>
  <c r="BA141" i="3" s="1"/>
  <c r="AM139" i="3"/>
  <c r="BA139" i="3" s="1"/>
  <c r="AM138" i="3"/>
  <c r="BA138" i="3" s="1"/>
  <c r="AM137" i="3"/>
  <c r="BA137" i="3" s="1"/>
  <c r="AM136" i="3"/>
  <c r="BA136" i="3" s="1"/>
  <c r="AM130" i="3"/>
  <c r="BA130" i="3" s="1"/>
  <c r="AM128" i="3"/>
  <c r="AM113" i="3"/>
  <c r="BA113" i="3" s="1"/>
  <c r="AM112" i="3"/>
  <c r="BA112" i="3" s="1"/>
  <c r="AM111" i="3"/>
  <c r="BA111" i="3" s="1"/>
  <c r="AM110" i="3"/>
  <c r="BA110" i="3" s="1"/>
  <c r="AM109" i="3"/>
  <c r="BA109" i="3" s="1"/>
  <c r="AM106" i="3"/>
  <c r="BA106" i="3" s="1"/>
  <c r="AM102" i="3"/>
  <c r="BA102" i="3" s="1"/>
  <c r="AM101" i="3"/>
  <c r="BA101" i="3" s="1"/>
  <c r="AM100" i="3"/>
  <c r="BA100" i="3" s="1"/>
  <c r="AM99" i="3"/>
  <c r="BA99" i="3" s="1"/>
  <c r="AM98" i="3"/>
  <c r="BA98" i="3" s="1"/>
  <c r="AM97" i="3"/>
  <c r="BA97" i="3" s="1"/>
  <c r="AM91" i="3"/>
  <c r="BA91" i="3" s="1"/>
  <c r="AM90" i="3"/>
  <c r="BA90" i="3" s="1"/>
  <c r="AM89" i="3"/>
  <c r="BA89" i="3" s="1"/>
  <c r="AM88" i="3"/>
  <c r="BA88" i="3" s="1"/>
  <c r="AM87" i="3"/>
  <c r="BA87" i="3" s="1"/>
  <c r="AM86" i="3"/>
  <c r="BA86" i="3" s="1"/>
  <c r="AM80" i="3"/>
  <c r="BA80" i="3" s="1"/>
  <c r="AM79" i="3"/>
  <c r="BA79" i="3" s="1"/>
  <c r="AM78" i="3"/>
  <c r="BA78" i="3" s="1"/>
  <c r="AM77" i="3"/>
  <c r="BA77" i="3" s="1"/>
  <c r="AM76" i="3"/>
  <c r="BA76" i="3" s="1"/>
  <c r="AM75" i="3"/>
  <c r="BA75" i="3" s="1"/>
  <c r="AM73" i="3"/>
  <c r="BA73" i="3" s="1"/>
  <c r="AM69" i="3"/>
  <c r="BA69" i="3" s="1"/>
  <c r="AM68" i="3"/>
  <c r="BA68" i="3" s="1"/>
  <c r="AM67" i="3"/>
  <c r="BA67" i="3" s="1"/>
  <c r="AM66" i="3"/>
  <c r="BA66" i="3" s="1"/>
  <c r="AM65" i="3"/>
  <c r="BA65" i="3" s="1"/>
  <c r="AM64" i="3"/>
  <c r="BA64" i="3" s="1"/>
  <c r="AM62" i="3"/>
  <c r="BA62" i="3" s="1"/>
  <c r="AM58" i="3"/>
  <c r="BA58" i="3" s="1"/>
  <c r="AM57" i="3"/>
  <c r="BA57" i="3" s="1"/>
  <c r="AM56" i="3"/>
  <c r="BA56" i="3" s="1"/>
  <c r="AM55" i="3"/>
  <c r="BA55" i="3" s="1"/>
  <c r="AM47" i="3"/>
  <c r="BA47" i="3" s="1"/>
  <c r="AM46" i="3"/>
  <c r="BA46" i="3" s="1"/>
  <c r="AM45" i="3"/>
  <c r="BA45" i="3" s="1"/>
  <c r="AM44" i="3"/>
  <c r="BA44" i="3" s="1"/>
  <c r="AM43" i="3"/>
  <c r="BA43" i="3" s="1"/>
  <c r="AM42" i="3"/>
  <c r="BA42" i="3" s="1"/>
  <c r="AM40" i="3"/>
  <c r="BA40" i="3" s="1"/>
  <c r="AM36" i="3"/>
  <c r="BA36" i="3" s="1"/>
  <c r="AM35" i="3"/>
  <c r="BA35" i="3" s="1"/>
  <c r="AM34" i="3"/>
  <c r="BA34" i="3" s="1"/>
  <c r="AM33" i="3"/>
  <c r="BA33" i="3" s="1"/>
  <c r="AM25" i="3"/>
  <c r="BA25" i="3" s="1"/>
  <c r="AM24" i="3"/>
  <c r="BA24" i="3" s="1"/>
  <c r="AM23" i="3"/>
  <c r="BA23" i="3" s="1"/>
  <c r="AM22" i="3"/>
  <c r="BA22" i="3" s="1"/>
  <c r="AM21" i="3"/>
  <c r="BA21" i="3" s="1"/>
  <c r="AM20" i="3"/>
  <c r="BA20" i="3" s="1"/>
  <c r="U168" i="3"/>
  <c r="AI168" i="3" s="1"/>
  <c r="U157" i="3"/>
  <c r="AI157" i="3" s="1"/>
  <c r="U146" i="3"/>
  <c r="AI146" i="3" s="1"/>
  <c r="U124" i="3"/>
  <c r="AI124" i="3" s="1"/>
  <c r="U123" i="3"/>
  <c r="AI123" i="3" s="1"/>
  <c r="U122" i="3"/>
  <c r="AI122" i="3" s="1"/>
  <c r="U121" i="3"/>
  <c r="AI121" i="3" s="1"/>
  <c r="U108" i="3"/>
  <c r="AI108" i="3" s="1"/>
  <c r="U96" i="3"/>
  <c r="AI96" i="3" s="1"/>
  <c r="U85" i="3"/>
  <c r="AI85" i="3" s="1"/>
  <c r="U74" i="3"/>
  <c r="AI74" i="3" s="1"/>
  <c r="U63" i="3"/>
  <c r="AI63" i="3" s="1"/>
  <c r="U53" i="3"/>
  <c r="AI53" i="3" s="1"/>
  <c r="U41" i="3"/>
  <c r="AI41" i="3" s="1"/>
  <c r="U31" i="3"/>
  <c r="AI31" i="3" s="1"/>
  <c r="U32" i="3"/>
  <c r="AI32" i="3" s="1"/>
  <c r="U19" i="3"/>
  <c r="AI19" i="3" s="1"/>
  <c r="W112" i="3"/>
  <c r="W101" i="3"/>
  <c r="W90" i="3"/>
  <c r="W79" i="3"/>
  <c r="W68" i="3"/>
  <c r="W57" i="3"/>
  <c r="W35" i="3"/>
  <c r="E230" i="3"/>
  <c r="E231" i="3" s="1"/>
  <c r="C148" i="3"/>
  <c r="Q148" i="3" s="1"/>
  <c r="C149" i="3"/>
  <c r="Q149" i="3" s="1"/>
  <c r="C187" i="3"/>
  <c r="C170" i="3"/>
  <c r="Q170" i="3" s="1"/>
  <c r="C159" i="3"/>
  <c r="Q159" i="3" s="1"/>
  <c r="C135" i="3"/>
  <c r="Q135" i="3" s="1"/>
  <c r="C124" i="3"/>
  <c r="Q124" i="3" s="1"/>
  <c r="C123" i="3"/>
  <c r="Q123" i="3" s="1"/>
  <c r="C122" i="3"/>
  <c r="Q122" i="3" s="1"/>
  <c r="C121" i="3"/>
  <c r="Q121" i="3" s="1"/>
  <c r="C107" i="3"/>
  <c r="C96" i="3"/>
  <c r="C85" i="3"/>
  <c r="C74" i="3"/>
  <c r="C63" i="3"/>
  <c r="C54" i="3"/>
  <c r="AM54" i="3" s="1"/>
  <c r="BA54" i="3" s="1"/>
  <c r="C32" i="3"/>
  <c r="Q32" i="3" s="1"/>
  <c r="C53" i="3"/>
  <c r="Q53" i="3" s="1"/>
  <c r="C31" i="3"/>
  <c r="Q31" i="3" s="1"/>
  <c r="U107" i="3" l="1"/>
  <c r="AI107" i="3" s="1"/>
  <c r="U52" i="3"/>
  <c r="AI52" i="3" s="1"/>
  <c r="C168" i="3"/>
  <c r="Q168" i="3" s="1"/>
  <c r="AM53" i="3"/>
  <c r="BA53" i="3" s="1"/>
  <c r="AM159" i="3"/>
  <c r="BA159" i="3" s="1"/>
  <c r="C120" i="3"/>
  <c r="Q120" i="3" s="1"/>
  <c r="Q54" i="3"/>
  <c r="E112" i="3"/>
  <c r="Q187" i="3"/>
  <c r="BA192" i="3"/>
  <c r="BA191" i="3"/>
  <c r="AM196" i="3"/>
  <c r="AM166" i="3"/>
  <c r="BA166" i="3" s="1"/>
  <c r="O143" i="3"/>
  <c r="AY144" i="3"/>
  <c r="M144" i="3"/>
  <c r="AM96" i="3"/>
  <c r="BA96" i="3" s="1"/>
  <c r="AM167" i="3"/>
  <c r="BA167" i="3" s="1"/>
  <c r="AM127" i="3"/>
  <c r="AI155" i="3"/>
  <c r="U125" i="3"/>
  <c r="AI144" i="3"/>
  <c r="U165" i="3"/>
  <c r="C165" i="3"/>
  <c r="Q165" i="3" s="1"/>
  <c r="AI156" i="3"/>
  <c r="AM121" i="3"/>
  <c r="BA121" i="3" s="1"/>
  <c r="C185" i="3"/>
  <c r="E68" i="3"/>
  <c r="AM149" i="3"/>
  <c r="BA149" i="3" s="1"/>
  <c r="E101" i="3"/>
  <c r="E173" i="3"/>
  <c r="C157" i="3"/>
  <c r="Q157" i="3" s="1"/>
  <c r="C230" i="3"/>
  <c r="Q230" i="3" s="1"/>
  <c r="U120" i="3"/>
  <c r="AM31" i="3"/>
  <c r="BA31" i="3" s="1"/>
  <c r="AM32" i="3"/>
  <c r="BA32" i="3" s="1"/>
  <c r="AM122" i="3"/>
  <c r="BA122" i="3" s="1"/>
  <c r="AM123" i="3"/>
  <c r="BA123" i="3" s="1"/>
  <c r="C186" i="3"/>
  <c r="E79" i="3"/>
  <c r="AM124" i="3"/>
  <c r="BA124" i="3" s="1"/>
  <c r="C52" i="3"/>
  <c r="C188" i="3"/>
  <c r="AM148" i="3"/>
  <c r="BA148" i="3" s="1"/>
  <c r="AM170" i="3"/>
  <c r="BA170" i="3" s="1"/>
  <c r="Q63" i="3"/>
  <c r="AM187" i="3"/>
  <c r="Q74" i="3"/>
  <c r="Q85" i="3"/>
  <c r="Q96" i="3"/>
  <c r="Q107" i="3"/>
  <c r="E57" i="3"/>
  <c r="C119" i="3"/>
  <c r="Q119" i="3" s="1"/>
  <c r="E90" i="3"/>
  <c r="E123" i="3"/>
  <c r="AM108" i="3"/>
  <c r="BA108" i="3" s="1"/>
  <c r="AM135" i="3"/>
  <c r="BA135" i="3" s="1"/>
  <c r="AM63" i="3"/>
  <c r="BA63" i="3" s="1"/>
  <c r="U188" i="3"/>
  <c r="U233" i="3" s="1"/>
  <c r="U119" i="3"/>
  <c r="AI119" i="3" s="1"/>
  <c r="AM85" i="3"/>
  <c r="BA85" i="3" s="1"/>
  <c r="U185" i="3"/>
  <c r="U224" i="3" s="1"/>
  <c r="W123" i="3"/>
  <c r="AM74" i="3"/>
  <c r="BA74" i="3" s="1"/>
  <c r="U186" i="3"/>
  <c r="U30" i="3"/>
  <c r="C146" i="3"/>
  <c r="C41" i="3"/>
  <c r="E35" i="3"/>
  <c r="C19" i="3"/>
  <c r="AM107" i="3" l="1"/>
  <c r="BA107" i="3" s="1"/>
  <c r="AM168" i="3"/>
  <c r="BA168" i="3" s="1"/>
  <c r="C184" i="3"/>
  <c r="E32" i="3" s="1"/>
  <c r="U225" i="3"/>
  <c r="AI225" i="3" s="1"/>
  <c r="AI224" i="3"/>
  <c r="U234" i="3"/>
  <c r="AI234" i="3" s="1"/>
  <c r="AI233" i="3"/>
  <c r="BA187" i="3"/>
  <c r="AM230" i="3"/>
  <c r="AI186" i="3"/>
  <c r="U227" i="3"/>
  <c r="E36" i="3"/>
  <c r="Q188" i="3"/>
  <c r="E23" i="3"/>
  <c r="Q186" i="3"/>
  <c r="E160" i="3"/>
  <c r="Q185" i="3"/>
  <c r="AM146" i="3"/>
  <c r="BA146" i="3" s="1"/>
  <c r="Q146" i="3"/>
  <c r="AO35" i="3"/>
  <c r="AO196" i="3"/>
  <c r="AO193" i="3"/>
  <c r="AO192" i="3"/>
  <c r="AO191" i="3"/>
  <c r="AM120" i="3"/>
  <c r="BA120" i="3" s="1"/>
  <c r="AI120" i="3"/>
  <c r="U118" i="3"/>
  <c r="AI30" i="3"/>
  <c r="W174" i="3"/>
  <c r="AI188" i="3"/>
  <c r="W33" i="3"/>
  <c r="AI185" i="3"/>
  <c r="U164" i="3"/>
  <c r="AI164" i="3" s="1"/>
  <c r="AI165" i="3"/>
  <c r="C143" i="3"/>
  <c r="Q143" i="3" s="1"/>
  <c r="Q145" i="3"/>
  <c r="C154" i="3"/>
  <c r="Q154" i="3" s="1"/>
  <c r="AY95" i="3"/>
  <c r="AE145" i="3"/>
  <c r="AG71" i="3"/>
  <c r="AG70" i="3" s="1"/>
  <c r="O60" i="3"/>
  <c r="O71" i="3"/>
  <c r="AG104" i="3"/>
  <c r="AG103" i="3" s="1"/>
  <c r="O38" i="3"/>
  <c r="AY51" i="3"/>
  <c r="AG49" i="3"/>
  <c r="AG48" i="3" s="1"/>
  <c r="AG93" i="3"/>
  <c r="AG92" i="3" s="1"/>
  <c r="AG125" i="3"/>
  <c r="AY126" i="3"/>
  <c r="AG60" i="3"/>
  <c r="AG59" i="3" s="1"/>
  <c r="O125" i="3"/>
  <c r="AY127" i="3"/>
  <c r="O142" i="3"/>
  <c r="M142" i="3" s="1"/>
  <c r="AY143" i="3"/>
  <c r="M143" i="3"/>
  <c r="AG38" i="3"/>
  <c r="AG37" i="3" s="1"/>
  <c r="AY18" i="3"/>
  <c r="E55" i="3"/>
  <c r="E77" i="3"/>
  <c r="E124" i="3"/>
  <c r="E33" i="3"/>
  <c r="E149" i="3"/>
  <c r="E88" i="3"/>
  <c r="AM165" i="3"/>
  <c r="BA165" i="3" s="1"/>
  <c r="C164" i="3"/>
  <c r="Q164" i="3" s="1"/>
  <c r="AM145" i="3"/>
  <c r="AM156" i="3"/>
  <c r="BA156" i="3" s="1"/>
  <c r="U143" i="3"/>
  <c r="AM144" i="3"/>
  <c r="U154" i="3"/>
  <c r="AI154" i="3" s="1"/>
  <c r="AM155" i="3"/>
  <c r="BA155" i="3" s="1"/>
  <c r="C125" i="3"/>
  <c r="AM126" i="3"/>
  <c r="W113" i="3"/>
  <c r="E34" i="3"/>
  <c r="W66" i="3"/>
  <c r="W171" i="3"/>
  <c r="W121" i="3"/>
  <c r="E122" i="3"/>
  <c r="W160" i="3"/>
  <c r="W99" i="3"/>
  <c r="W152" i="3"/>
  <c r="E21" i="3"/>
  <c r="W36" i="3"/>
  <c r="W25" i="3"/>
  <c r="W22" i="3"/>
  <c r="W77" i="3"/>
  <c r="E99" i="3"/>
  <c r="E66" i="3"/>
  <c r="C224" i="3"/>
  <c r="E171" i="3"/>
  <c r="E138" i="3"/>
  <c r="E22" i="3"/>
  <c r="W141" i="3"/>
  <c r="E121" i="3"/>
  <c r="E110" i="3"/>
  <c r="W102" i="3"/>
  <c r="W91" i="3"/>
  <c r="E87" i="3"/>
  <c r="E137" i="3"/>
  <c r="E170" i="3"/>
  <c r="E98" i="3"/>
  <c r="C183" i="3"/>
  <c r="W80" i="3"/>
  <c r="E163" i="3"/>
  <c r="E91" i="3"/>
  <c r="E58" i="3"/>
  <c r="E152" i="3"/>
  <c r="E113" i="3"/>
  <c r="E80" i="3"/>
  <c r="C233" i="3"/>
  <c r="E141" i="3"/>
  <c r="E174" i="3"/>
  <c r="E102" i="3"/>
  <c r="E69" i="3"/>
  <c r="Q41" i="3"/>
  <c r="AM41" i="3"/>
  <c r="BA41" i="3" s="1"/>
  <c r="Q52" i="3"/>
  <c r="AM52" i="3"/>
  <c r="BA52" i="3" s="1"/>
  <c r="AO173" i="3"/>
  <c r="AO101" i="3"/>
  <c r="C231" i="3"/>
  <c r="AO112" i="3"/>
  <c r="U184" i="3"/>
  <c r="U221" i="3" s="1"/>
  <c r="E161" i="3"/>
  <c r="E89" i="3"/>
  <c r="E56" i="3"/>
  <c r="E150" i="3"/>
  <c r="E111" i="3"/>
  <c r="E78" i="3"/>
  <c r="E139" i="3"/>
  <c r="C227" i="3"/>
  <c r="E172" i="3"/>
  <c r="E100" i="3"/>
  <c r="E67" i="3"/>
  <c r="AO79" i="3"/>
  <c r="AO90" i="3"/>
  <c r="AO57" i="3"/>
  <c r="AO68" i="3"/>
  <c r="Q19" i="3"/>
  <c r="AM19" i="3"/>
  <c r="BA19" i="3" s="1"/>
  <c r="W124" i="3"/>
  <c r="AO123" i="3"/>
  <c r="E25" i="3"/>
  <c r="AM188" i="3"/>
  <c r="AM233" i="3" s="1"/>
  <c r="AM157" i="3"/>
  <c r="BA157" i="3" s="1"/>
  <c r="U183" i="3"/>
  <c r="U218" i="3" s="1"/>
  <c r="AM119" i="3"/>
  <c r="BA119" i="3" s="1"/>
  <c r="AM185" i="3"/>
  <c r="W69" i="3"/>
  <c r="W88" i="3"/>
  <c r="W138" i="3"/>
  <c r="W149" i="3"/>
  <c r="W55" i="3"/>
  <c r="W58" i="3"/>
  <c r="W110" i="3"/>
  <c r="W163" i="3"/>
  <c r="W172" i="3"/>
  <c r="AM186" i="3"/>
  <c r="AI127" i="3"/>
  <c r="W150" i="3"/>
  <c r="W100" i="3"/>
  <c r="W78" i="3"/>
  <c r="W23" i="3"/>
  <c r="W56" i="3"/>
  <c r="W161" i="3"/>
  <c r="W89" i="3"/>
  <c r="W34" i="3"/>
  <c r="W111" i="3"/>
  <c r="W67" i="3"/>
  <c r="W139" i="3"/>
  <c r="W122" i="3"/>
  <c r="C30" i="3"/>
  <c r="AM30" i="3" s="1"/>
  <c r="BA30" i="3" s="1"/>
  <c r="E120" i="3" l="1"/>
  <c r="C221" i="3"/>
  <c r="E54" i="3"/>
  <c r="E65" i="3"/>
  <c r="E159" i="3"/>
  <c r="E76" i="3"/>
  <c r="E109" i="3"/>
  <c r="AM164" i="3"/>
  <c r="BA164" i="3" s="1"/>
  <c r="AW145" i="3"/>
  <c r="E148" i="3"/>
  <c r="Q184" i="3"/>
  <c r="U228" i="3"/>
  <c r="AI228" i="3" s="1"/>
  <c r="AI227" i="3"/>
  <c r="C228" i="3"/>
  <c r="Q228" i="3" s="1"/>
  <c r="Q227" i="3"/>
  <c r="BA185" i="3"/>
  <c r="AM224" i="3"/>
  <c r="U222" i="3"/>
  <c r="AI222" i="3" s="1"/>
  <c r="AI221" i="3"/>
  <c r="BA186" i="3"/>
  <c r="AM227" i="3"/>
  <c r="AM231" i="3"/>
  <c r="BA231" i="3" s="1"/>
  <c r="BA230" i="3"/>
  <c r="C222" i="3"/>
  <c r="Q222" i="3" s="1"/>
  <c r="Q221" i="3"/>
  <c r="C234" i="3"/>
  <c r="Q234" i="3" s="1"/>
  <c r="Q233" i="3"/>
  <c r="C225" i="3"/>
  <c r="Q225" i="3" s="1"/>
  <c r="Q224" i="3"/>
  <c r="U219" i="3"/>
  <c r="AI218" i="3"/>
  <c r="AM234" i="3"/>
  <c r="BA234" i="3" s="1"/>
  <c r="BA233" i="3"/>
  <c r="Q231" i="3"/>
  <c r="E119" i="3"/>
  <c r="Q183" i="3"/>
  <c r="U182" i="3"/>
  <c r="AI118" i="3"/>
  <c r="W119" i="3"/>
  <c r="AI183" i="3"/>
  <c r="AO124" i="3"/>
  <c r="BA188" i="3"/>
  <c r="AM184" i="3"/>
  <c r="AO109" i="3" s="1"/>
  <c r="AI184" i="3"/>
  <c r="AM143" i="3"/>
  <c r="C153" i="3"/>
  <c r="Q153" i="3" s="1"/>
  <c r="C142" i="3"/>
  <c r="Q142" i="3" s="1"/>
  <c r="AS145" i="3"/>
  <c r="BA145" i="3" s="1"/>
  <c r="M127" i="3"/>
  <c r="C49" i="3"/>
  <c r="C38" i="3"/>
  <c r="AY61" i="3"/>
  <c r="AY72" i="3"/>
  <c r="AG117" i="3"/>
  <c r="AG181" i="3" s="1"/>
  <c r="AG213" i="3" s="1"/>
  <c r="AG212" i="3" s="1"/>
  <c r="U16" i="3"/>
  <c r="U15" i="3" s="1"/>
  <c r="AY39" i="3"/>
  <c r="C117" i="3"/>
  <c r="C27" i="3"/>
  <c r="AY29" i="3"/>
  <c r="O49" i="3"/>
  <c r="AY50" i="3"/>
  <c r="O59" i="3"/>
  <c r="AY59" i="3" s="1"/>
  <c r="AY60" i="3"/>
  <c r="AG27" i="3"/>
  <c r="AG26" i="3" s="1"/>
  <c r="O104" i="3"/>
  <c r="AY105" i="3"/>
  <c r="O82" i="3"/>
  <c r="AY83" i="3"/>
  <c r="O93" i="3"/>
  <c r="AY94" i="3"/>
  <c r="AG82" i="3"/>
  <c r="AG81" i="3" s="1"/>
  <c r="AY125" i="3"/>
  <c r="AY84" i="3"/>
  <c r="O70" i="3"/>
  <c r="AY70" i="3" s="1"/>
  <c r="AY71" i="3"/>
  <c r="AG16" i="3"/>
  <c r="AG15" i="3" s="1"/>
  <c r="AG116" i="3"/>
  <c r="O37" i="3"/>
  <c r="AY37" i="3" s="1"/>
  <c r="AY38" i="3"/>
  <c r="AY142" i="3"/>
  <c r="O27" i="3"/>
  <c r="AY28" i="3"/>
  <c r="O16" i="3"/>
  <c r="O116" i="3"/>
  <c r="AY17" i="3"/>
  <c r="O117" i="3"/>
  <c r="E188" i="3"/>
  <c r="E233" i="3" s="1"/>
  <c r="E234" i="3" s="1"/>
  <c r="AI126" i="3"/>
  <c r="Q126" i="3"/>
  <c r="AA196" i="3"/>
  <c r="AM83" i="3"/>
  <c r="AE144" i="3"/>
  <c r="AA143" i="3"/>
  <c r="AI143" i="3" s="1"/>
  <c r="AS144" i="3"/>
  <c r="BA144" i="3" s="1"/>
  <c r="AM51" i="3"/>
  <c r="AM95" i="3"/>
  <c r="AE127" i="3"/>
  <c r="U153" i="3"/>
  <c r="AI153" i="3" s="1"/>
  <c r="C71" i="3"/>
  <c r="AM72" i="3"/>
  <c r="U142" i="3"/>
  <c r="C93" i="3"/>
  <c r="AM154" i="3"/>
  <c r="BA154" i="3" s="1"/>
  <c r="AM18" i="3"/>
  <c r="AM94" i="3"/>
  <c r="AM125" i="3"/>
  <c r="U82" i="3"/>
  <c r="W188" i="3"/>
  <c r="W233" i="3" s="1"/>
  <c r="W234" i="3" s="1"/>
  <c r="E185" i="3"/>
  <c r="E213" i="3" s="1"/>
  <c r="E212" i="3" s="1"/>
  <c r="E186" i="3"/>
  <c r="E227" i="3" s="1"/>
  <c r="E228" i="3" s="1"/>
  <c r="W185" i="3"/>
  <c r="AO69" i="3"/>
  <c r="AO113" i="3"/>
  <c r="AO91" i="3"/>
  <c r="AO25" i="3"/>
  <c r="AO152" i="3"/>
  <c r="AO141" i="3"/>
  <c r="E169" i="3"/>
  <c r="E97" i="3"/>
  <c r="E64" i="3"/>
  <c r="C218" i="3"/>
  <c r="E158" i="3"/>
  <c r="E86" i="3"/>
  <c r="E53" i="3"/>
  <c r="E147" i="3"/>
  <c r="E108" i="3"/>
  <c r="E75" i="3"/>
  <c r="E136" i="3"/>
  <c r="E42" i="3"/>
  <c r="E20" i="3"/>
  <c r="E31" i="3"/>
  <c r="AO58" i="3"/>
  <c r="Q30" i="3"/>
  <c r="C118" i="3"/>
  <c r="AO174" i="3"/>
  <c r="AO163" i="3"/>
  <c r="W170" i="3"/>
  <c r="W148" i="3"/>
  <c r="W109" i="3"/>
  <c r="W98" i="3"/>
  <c r="W159" i="3"/>
  <c r="W54" i="3"/>
  <c r="W137" i="3"/>
  <c r="W76" i="3"/>
  <c r="W21" i="3"/>
  <c r="W32" i="3"/>
  <c r="W65" i="3"/>
  <c r="W87" i="3"/>
  <c r="W120" i="3"/>
  <c r="AO80" i="3"/>
  <c r="AO36" i="3"/>
  <c r="AO102" i="3"/>
  <c r="AO160" i="3"/>
  <c r="AO33" i="3"/>
  <c r="AO88" i="3"/>
  <c r="AO22" i="3"/>
  <c r="AO66" i="3"/>
  <c r="AO77" i="3"/>
  <c r="AO138" i="3"/>
  <c r="AO55" i="3"/>
  <c r="AO99" i="3"/>
  <c r="AO110" i="3"/>
  <c r="AO121" i="3"/>
  <c r="AO149" i="3"/>
  <c r="AO171" i="3"/>
  <c r="AM183" i="3"/>
  <c r="W97" i="3"/>
  <c r="W42" i="3"/>
  <c r="W75" i="3"/>
  <c r="W31" i="3"/>
  <c r="W20" i="3"/>
  <c r="W53" i="3"/>
  <c r="W136" i="3"/>
  <c r="W108" i="3"/>
  <c r="W158" i="3"/>
  <c r="W169" i="3"/>
  <c r="W64" i="3"/>
  <c r="W86" i="3"/>
  <c r="W147" i="3"/>
  <c r="AO111" i="3"/>
  <c r="AO23" i="3"/>
  <c r="AO78" i="3"/>
  <c r="AO67" i="3"/>
  <c r="AO89" i="3"/>
  <c r="AO172" i="3"/>
  <c r="AO56" i="3"/>
  <c r="AO34" i="3"/>
  <c r="AO100" i="3"/>
  <c r="AO122" i="3"/>
  <c r="AO161" i="3"/>
  <c r="AO139" i="3"/>
  <c r="AO150" i="3"/>
  <c r="AI51" i="3"/>
  <c r="AI95" i="3"/>
  <c r="W186" i="3"/>
  <c r="W227" i="3" s="1"/>
  <c r="W228" i="3" s="1"/>
  <c r="Q118" i="3" l="1"/>
  <c r="C182" i="3"/>
  <c r="E184" i="3"/>
  <c r="E221" i="3" s="1"/>
  <c r="E222" i="3" s="1"/>
  <c r="AO65" i="3"/>
  <c r="U216" i="3"/>
  <c r="AW144" i="3"/>
  <c r="AI219" i="3"/>
  <c r="W213" i="3"/>
  <c r="W212" i="3" s="1"/>
  <c r="W224" i="3"/>
  <c r="W225" i="3" s="1"/>
  <c r="AM225" i="3"/>
  <c r="BA225" i="3" s="1"/>
  <c r="BA224" i="3"/>
  <c r="E224" i="3"/>
  <c r="E225" i="3" s="1"/>
  <c r="BA184" i="3"/>
  <c r="AM221" i="3"/>
  <c r="BA183" i="3"/>
  <c r="AM218" i="3"/>
  <c r="AM228" i="3"/>
  <c r="BA228" i="3" s="1"/>
  <c r="BA227" i="3"/>
  <c r="AO137" i="3"/>
  <c r="AO120" i="3"/>
  <c r="AO148" i="3"/>
  <c r="AO98" i="3"/>
  <c r="AI182" i="3"/>
  <c r="W118" i="3"/>
  <c r="U201" i="3"/>
  <c r="W63" i="3"/>
  <c r="W19" i="3"/>
  <c r="W130" i="3"/>
  <c r="W128" i="3" s="1"/>
  <c r="W146" i="3"/>
  <c r="W135" i="3"/>
  <c r="W41" i="3"/>
  <c r="W96" i="3"/>
  <c r="W74" i="3"/>
  <c r="W85" i="3"/>
  <c r="W157" i="3"/>
  <c r="W168" i="3"/>
  <c r="W30" i="3"/>
  <c r="W107" i="3"/>
  <c r="W52" i="3"/>
  <c r="AO87" i="3"/>
  <c r="AO32" i="3"/>
  <c r="AO170" i="3"/>
  <c r="AO54" i="3"/>
  <c r="AO21" i="3"/>
  <c r="AO159" i="3"/>
  <c r="AO76" i="3"/>
  <c r="AM142" i="3"/>
  <c r="AE18" i="3"/>
  <c r="AI18" i="3"/>
  <c r="AM39" i="3"/>
  <c r="Q95" i="3"/>
  <c r="Q127" i="3"/>
  <c r="M18" i="3"/>
  <c r="M51" i="3"/>
  <c r="AS127" i="3"/>
  <c r="AM84" i="3"/>
  <c r="C82" i="3"/>
  <c r="AM82" i="3" s="1"/>
  <c r="AS129" i="3"/>
  <c r="Q133" i="3"/>
  <c r="AM17" i="3"/>
  <c r="O15" i="3"/>
  <c r="AY15" i="3" s="1"/>
  <c r="AY16" i="3"/>
  <c r="AE129" i="3"/>
  <c r="AA128" i="3"/>
  <c r="AI128" i="3" s="1"/>
  <c r="O26" i="3"/>
  <c r="AY26" i="3" s="1"/>
  <c r="AY27" i="3"/>
  <c r="O181" i="3"/>
  <c r="AY117" i="3"/>
  <c r="O180" i="3"/>
  <c r="O210" i="3" s="1"/>
  <c r="O209" i="3" s="1"/>
  <c r="O115" i="3"/>
  <c r="O200" i="3" s="1"/>
  <c r="AY116" i="3"/>
  <c r="O48" i="3"/>
  <c r="AY48" i="3" s="1"/>
  <c r="AY49" i="3"/>
  <c r="M189" i="3"/>
  <c r="AS189" i="3"/>
  <c r="I196" i="3"/>
  <c r="AG180" i="3"/>
  <c r="AG115" i="3"/>
  <c r="O92" i="3"/>
  <c r="AY92" i="3" s="1"/>
  <c r="AY93" i="3"/>
  <c r="O81" i="3"/>
  <c r="AY81" i="3" s="1"/>
  <c r="AY82" i="3"/>
  <c r="O103" i="3"/>
  <c r="AY103" i="3" s="1"/>
  <c r="AY104" i="3"/>
  <c r="AE189" i="3"/>
  <c r="AA203" i="3"/>
  <c r="AC203" i="3" s="1"/>
  <c r="M129" i="3"/>
  <c r="I128" i="3"/>
  <c r="AA125" i="3"/>
  <c r="AE126" i="3"/>
  <c r="AM105" i="3"/>
  <c r="C104" i="3"/>
  <c r="C103" i="3" s="1"/>
  <c r="C16" i="3"/>
  <c r="AM16" i="3" s="1"/>
  <c r="M126" i="3"/>
  <c r="I125" i="3"/>
  <c r="M125" i="3" s="1"/>
  <c r="Q105" i="3"/>
  <c r="M83" i="3"/>
  <c r="AS126" i="3"/>
  <c r="U117" i="3"/>
  <c r="AM117" i="3" s="1"/>
  <c r="C37" i="3"/>
  <c r="U93" i="3"/>
  <c r="AE143" i="3"/>
  <c r="AA142" i="3"/>
  <c r="AI142" i="3" s="1"/>
  <c r="AS143" i="3"/>
  <c r="BA143" i="3" s="1"/>
  <c r="C60" i="3"/>
  <c r="AI105" i="3"/>
  <c r="C116" i="3"/>
  <c r="AM29" i="3"/>
  <c r="C70" i="3"/>
  <c r="C26" i="3"/>
  <c r="AI29" i="3"/>
  <c r="U81" i="3"/>
  <c r="C48" i="3"/>
  <c r="AE133" i="3"/>
  <c r="AS133" i="3"/>
  <c r="AI83" i="3"/>
  <c r="AI72" i="3"/>
  <c r="AE51" i="3"/>
  <c r="AE134" i="3"/>
  <c r="AS134" i="3"/>
  <c r="AW127" i="3"/>
  <c r="AI39" i="3"/>
  <c r="AE95" i="3"/>
  <c r="U71" i="3"/>
  <c r="AM71" i="3" s="1"/>
  <c r="C92" i="3"/>
  <c r="U38" i="3"/>
  <c r="AM38" i="3" s="1"/>
  <c r="AM153" i="3"/>
  <c r="BA153" i="3" s="1"/>
  <c r="AI94" i="3"/>
  <c r="U104" i="3"/>
  <c r="AO188" i="3"/>
  <c r="AO233" i="3" s="1"/>
  <c r="AO234" i="3" s="1"/>
  <c r="Q218" i="3"/>
  <c r="C219" i="3"/>
  <c r="C216" i="3" s="1"/>
  <c r="AO185" i="3"/>
  <c r="E183" i="3"/>
  <c r="E218" i="3" s="1"/>
  <c r="E219" i="3" s="1"/>
  <c r="W184" i="3"/>
  <c r="W221" i="3" s="1"/>
  <c r="W222" i="3" s="1"/>
  <c r="AM118" i="3"/>
  <c r="BA118" i="3" s="1"/>
  <c r="AO119" i="3"/>
  <c r="AO86" i="3"/>
  <c r="AO147" i="3"/>
  <c r="AO136" i="3"/>
  <c r="AO108" i="3"/>
  <c r="AO53" i="3"/>
  <c r="AO42" i="3"/>
  <c r="AO64" i="3"/>
  <c r="AO75" i="3"/>
  <c r="AO158" i="3"/>
  <c r="AO97" i="3"/>
  <c r="AO31" i="3"/>
  <c r="AO169" i="3"/>
  <c r="AO20" i="3"/>
  <c r="W183" i="3"/>
  <c r="W218" i="3" s="1"/>
  <c r="W219" i="3" s="1"/>
  <c r="AO186" i="3"/>
  <c r="AO227" i="3" s="1"/>
  <c r="AO228" i="3" s="1"/>
  <c r="U215" i="3" l="1"/>
  <c r="AI215" i="3" s="1"/>
  <c r="AI216" i="3"/>
  <c r="AW133" i="3"/>
  <c r="AW134" i="3"/>
  <c r="AE196" i="3"/>
  <c r="AE203" i="3" s="1"/>
  <c r="AW143" i="3"/>
  <c r="AM219" i="3"/>
  <c r="BA218" i="3"/>
  <c r="AG179" i="3"/>
  <c r="AG207" i="3" s="1"/>
  <c r="AG210" i="3"/>
  <c r="AG209" i="3" s="1"/>
  <c r="AG208" i="3"/>
  <c r="AY181" i="3"/>
  <c r="AY213" i="3" s="1"/>
  <c r="AY212" i="3" s="1"/>
  <c r="O213" i="3"/>
  <c r="O212" i="3" s="1"/>
  <c r="AM222" i="3"/>
  <c r="BA222" i="3" s="1"/>
  <c r="BA221" i="3"/>
  <c r="AO224" i="3"/>
  <c r="AO225" i="3" s="1"/>
  <c r="AO213" i="3"/>
  <c r="AO212" i="3" s="1"/>
  <c r="Q219" i="3"/>
  <c r="BA126" i="3"/>
  <c r="BA127" i="3"/>
  <c r="E118" i="3"/>
  <c r="Q182" i="3"/>
  <c r="AO184" i="3"/>
  <c r="AO221" i="3" s="1"/>
  <c r="AO222" i="3" s="1"/>
  <c r="W182" i="3"/>
  <c r="W210" i="3" s="1"/>
  <c r="W209" i="3" s="1"/>
  <c r="W201" i="3"/>
  <c r="AI201" i="3"/>
  <c r="AE84" i="3"/>
  <c r="AI84" i="3"/>
  <c r="AI17" i="3"/>
  <c r="AW18" i="3"/>
  <c r="AE125" i="3"/>
  <c r="AI125" i="3"/>
  <c r="M95" i="3"/>
  <c r="AE50" i="3"/>
  <c r="AS95" i="3"/>
  <c r="BA95" i="3" s="1"/>
  <c r="Q51" i="3"/>
  <c r="AS51" i="3"/>
  <c r="BA51" i="3" s="1"/>
  <c r="Q18" i="3"/>
  <c r="AS18" i="3"/>
  <c r="BA18" i="3" s="1"/>
  <c r="C81" i="3"/>
  <c r="AM81" i="3" s="1"/>
  <c r="AM104" i="3"/>
  <c r="AS196" i="3"/>
  <c r="AS203" i="3" s="1"/>
  <c r="AU203" i="3" s="1"/>
  <c r="I203" i="3"/>
  <c r="K203" i="3" s="1"/>
  <c r="AW129" i="3"/>
  <c r="AG114" i="3"/>
  <c r="AG200" i="3"/>
  <c r="AY200" i="3" s="1"/>
  <c r="C15" i="3"/>
  <c r="AM15" i="3" s="1"/>
  <c r="M128" i="3"/>
  <c r="AS128" i="3"/>
  <c r="Q128" i="3"/>
  <c r="AE128" i="3"/>
  <c r="AW189" i="3"/>
  <c r="M196" i="3"/>
  <c r="O179" i="3"/>
  <c r="AY180" i="3"/>
  <c r="O208" i="3"/>
  <c r="AW126" i="3"/>
  <c r="AY115" i="3"/>
  <c r="O114" i="3"/>
  <c r="I104" i="3"/>
  <c r="M104" i="3" s="1"/>
  <c r="Q83" i="3"/>
  <c r="AI134" i="3"/>
  <c r="Q125" i="3"/>
  <c r="AS125" i="3"/>
  <c r="AA49" i="3"/>
  <c r="M105" i="3"/>
  <c r="I82" i="3"/>
  <c r="I81" i="3" s="1"/>
  <c r="AW51" i="3"/>
  <c r="Q134" i="3"/>
  <c r="AE29" i="3"/>
  <c r="AA117" i="3"/>
  <c r="AI117" i="3" s="1"/>
  <c r="C59" i="3"/>
  <c r="AE94" i="3"/>
  <c r="AA93" i="3"/>
  <c r="AI93" i="3" s="1"/>
  <c r="U92" i="3"/>
  <c r="AA104" i="3"/>
  <c r="AI104" i="3" s="1"/>
  <c r="AE105" i="3"/>
  <c r="AE61" i="3"/>
  <c r="AA60" i="3"/>
  <c r="M61" i="3"/>
  <c r="I60" i="3"/>
  <c r="AS61" i="3"/>
  <c r="Q61" i="3"/>
  <c r="M28" i="3"/>
  <c r="I27" i="3"/>
  <c r="AS28" i="3"/>
  <c r="Q28" i="3"/>
  <c r="C180" i="3"/>
  <c r="E116" i="3" s="1"/>
  <c r="C115" i="3"/>
  <c r="M72" i="3"/>
  <c r="AS72" i="3"/>
  <c r="BA72" i="3" s="1"/>
  <c r="I71" i="3"/>
  <c r="Q72" i="3"/>
  <c r="M94" i="3"/>
  <c r="I93" i="3"/>
  <c r="AS94" i="3"/>
  <c r="BA94" i="3" s="1"/>
  <c r="Q94" i="3"/>
  <c r="AA38" i="3"/>
  <c r="AI38" i="3" s="1"/>
  <c r="AE39" i="3"/>
  <c r="AA82" i="3"/>
  <c r="AI82" i="3" s="1"/>
  <c r="AE83" i="3"/>
  <c r="AM93" i="3"/>
  <c r="I49" i="3"/>
  <c r="AS50" i="3"/>
  <c r="M50" i="3"/>
  <c r="Q50" i="3"/>
  <c r="AS105" i="3"/>
  <c r="BA105" i="3" s="1"/>
  <c r="AS132" i="3"/>
  <c r="AE132" i="3"/>
  <c r="M29" i="3"/>
  <c r="AS29" i="3"/>
  <c r="BA29" i="3" s="1"/>
  <c r="Q29" i="3"/>
  <c r="I117" i="3"/>
  <c r="Q117" i="3" s="1"/>
  <c r="AS83" i="3"/>
  <c r="BA83" i="3" s="1"/>
  <c r="AA116" i="3"/>
  <c r="AE17" i="3"/>
  <c r="AA16" i="3"/>
  <c r="I38" i="3"/>
  <c r="M39" i="3"/>
  <c r="AS39" i="3"/>
  <c r="BA39" i="3" s="1"/>
  <c r="Q39" i="3"/>
  <c r="AS142" i="3"/>
  <c r="BA142" i="3" s="1"/>
  <c r="AE142" i="3"/>
  <c r="AA71" i="3"/>
  <c r="AI71" i="3" s="1"/>
  <c r="AE72" i="3"/>
  <c r="U37" i="3"/>
  <c r="M17" i="3"/>
  <c r="I116" i="3"/>
  <c r="Q116" i="3" s="1"/>
  <c r="I16" i="3"/>
  <c r="AS17" i="3"/>
  <c r="BA17" i="3" s="1"/>
  <c r="Q17" i="3"/>
  <c r="U103" i="3"/>
  <c r="AM103" i="3" s="1"/>
  <c r="U70" i="3"/>
  <c r="AM70" i="3" s="1"/>
  <c r="M84" i="3"/>
  <c r="AS84" i="3"/>
  <c r="BA84" i="3" s="1"/>
  <c r="Q84" i="3"/>
  <c r="AA27" i="3"/>
  <c r="AE28" i="3"/>
  <c r="E130" i="3"/>
  <c r="C201" i="3"/>
  <c r="E201" i="3" s="1"/>
  <c r="E85" i="3"/>
  <c r="E135" i="3"/>
  <c r="E107" i="3"/>
  <c r="E74" i="3"/>
  <c r="E63" i="3"/>
  <c r="E96" i="3"/>
  <c r="E168" i="3"/>
  <c r="E19" i="3"/>
  <c r="E52" i="3"/>
  <c r="E146" i="3"/>
  <c r="E157" i="3"/>
  <c r="AM182" i="3"/>
  <c r="E41" i="3"/>
  <c r="E30" i="3"/>
  <c r="AO183" i="3"/>
  <c r="AO218" i="3" s="1"/>
  <c r="AO219" i="3" s="1"/>
  <c r="AM216" i="3" l="1"/>
  <c r="AG178" i="3"/>
  <c r="AG199" i="3" s="1"/>
  <c r="AM215" i="3"/>
  <c r="BA215" i="3" s="1"/>
  <c r="BA216" i="3"/>
  <c r="AW132" i="3"/>
  <c r="AW125" i="3"/>
  <c r="AW142" i="3"/>
  <c r="AW83" i="3"/>
  <c r="AW95" i="3"/>
  <c r="AG206" i="3"/>
  <c r="AY210" i="3"/>
  <c r="AY209" i="3" s="1"/>
  <c r="AY208" i="3"/>
  <c r="BA219" i="3"/>
  <c r="C215" i="3"/>
  <c r="Q216" i="3"/>
  <c r="BA128" i="3"/>
  <c r="BA125" i="3"/>
  <c r="AE117" i="3"/>
  <c r="AW84" i="3"/>
  <c r="AO118" i="3"/>
  <c r="BA182" i="3"/>
  <c r="AI16" i="3"/>
  <c r="AW50" i="3"/>
  <c r="AA48" i="3"/>
  <c r="AE48" i="3" s="1"/>
  <c r="AY114" i="3"/>
  <c r="AW196" i="3"/>
  <c r="M203" i="3"/>
  <c r="O178" i="3"/>
  <c r="AY179" i="3"/>
  <c r="AY207" i="3" s="1"/>
  <c r="O207" i="3"/>
  <c r="O206" i="3" s="1"/>
  <c r="AW128" i="3"/>
  <c r="I103" i="3"/>
  <c r="M103" i="3" s="1"/>
  <c r="Q104" i="3"/>
  <c r="M82" i="3"/>
  <c r="U181" i="3"/>
  <c r="AE49" i="3"/>
  <c r="AW28" i="3"/>
  <c r="AW105" i="3"/>
  <c r="Q82" i="3"/>
  <c r="M60" i="3"/>
  <c r="I59" i="3"/>
  <c r="AS60" i="3"/>
  <c r="Q60" i="3"/>
  <c r="I48" i="3"/>
  <c r="AS49" i="3"/>
  <c r="M49" i="3"/>
  <c r="Q49" i="3"/>
  <c r="AA81" i="3"/>
  <c r="AE82" i="3"/>
  <c r="I181" i="3"/>
  <c r="AS117" i="3"/>
  <c r="BA117" i="3" s="1"/>
  <c r="AE38" i="3"/>
  <c r="AA37" i="3"/>
  <c r="AI37" i="3" s="1"/>
  <c r="AA92" i="3"/>
  <c r="AI92" i="3" s="1"/>
  <c r="AE93" i="3"/>
  <c r="AA115" i="3"/>
  <c r="AA180" i="3"/>
  <c r="AS71" i="3"/>
  <c r="BA71" i="3" s="1"/>
  <c r="M71" i="3"/>
  <c r="I70" i="3"/>
  <c r="Q71" i="3"/>
  <c r="AA26" i="3"/>
  <c r="AE27" i="3"/>
  <c r="AS131" i="3"/>
  <c r="AE131" i="3"/>
  <c r="AW72" i="3"/>
  <c r="AE60" i="3"/>
  <c r="AA59" i="3"/>
  <c r="AA181" i="3"/>
  <c r="AA213" i="3" s="1"/>
  <c r="AA70" i="3"/>
  <c r="AI70" i="3" s="1"/>
  <c r="AE71" i="3"/>
  <c r="AW61" i="3"/>
  <c r="AM134" i="3"/>
  <c r="BA134" i="3" s="1"/>
  <c r="C181" i="3"/>
  <c r="C132" i="3"/>
  <c r="Q132" i="3" s="1"/>
  <c r="C114" i="3"/>
  <c r="AE104" i="3"/>
  <c r="AA103" i="3"/>
  <c r="AI103" i="3" s="1"/>
  <c r="C210" i="3"/>
  <c r="E144" i="3"/>
  <c r="E166" i="3"/>
  <c r="E155" i="3"/>
  <c r="E126" i="3"/>
  <c r="E39" i="3"/>
  <c r="E17" i="3"/>
  <c r="E105" i="3"/>
  <c r="E83" i="3"/>
  <c r="E94" i="3"/>
  <c r="E50" i="3"/>
  <c r="E72" i="3"/>
  <c r="E28" i="3"/>
  <c r="E61" i="3"/>
  <c r="E133" i="3"/>
  <c r="AM37" i="3"/>
  <c r="I37" i="3"/>
  <c r="M38" i="3"/>
  <c r="AS38" i="3"/>
  <c r="BA38" i="3" s="1"/>
  <c r="Q38" i="3"/>
  <c r="AW29" i="3"/>
  <c r="M117" i="3"/>
  <c r="AS16" i="3"/>
  <c r="BA16" i="3" s="1"/>
  <c r="M16" i="3"/>
  <c r="I15" i="3"/>
  <c r="Q16" i="3"/>
  <c r="I180" i="3"/>
  <c r="I115" i="3"/>
  <c r="Q115" i="3" s="1"/>
  <c r="AS116" i="3"/>
  <c r="AA15" i="3"/>
  <c r="AI15" i="3" s="1"/>
  <c r="AE16" i="3"/>
  <c r="M93" i="3"/>
  <c r="I92" i="3"/>
  <c r="AS93" i="3"/>
  <c r="BA93" i="3" s="1"/>
  <c r="Q93" i="3"/>
  <c r="AM92" i="3"/>
  <c r="AS104" i="3"/>
  <c r="BA104" i="3" s="1"/>
  <c r="AW39" i="3"/>
  <c r="M27" i="3"/>
  <c r="I26" i="3"/>
  <c r="AS27" i="3"/>
  <c r="Q27" i="3"/>
  <c r="M81" i="3"/>
  <c r="Q81" i="3"/>
  <c r="AS82" i="3"/>
  <c r="BA82" i="3" s="1"/>
  <c r="AW17" i="3"/>
  <c r="M116" i="3"/>
  <c r="AE116" i="3"/>
  <c r="AW94" i="3"/>
  <c r="E182" i="3"/>
  <c r="E210" i="3" s="1"/>
  <c r="E209" i="3" s="1"/>
  <c r="E128" i="3"/>
  <c r="AO41" i="3"/>
  <c r="AO146" i="3"/>
  <c r="AO107" i="3"/>
  <c r="AO74" i="3"/>
  <c r="AO30" i="3"/>
  <c r="AO85" i="3"/>
  <c r="AO52" i="3"/>
  <c r="AO63" i="3"/>
  <c r="AO135" i="3"/>
  <c r="AO96" i="3"/>
  <c r="AO157" i="3"/>
  <c r="AO130" i="3"/>
  <c r="AO128" i="3" s="1"/>
  <c r="AO168" i="3"/>
  <c r="AO19" i="3"/>
  <c r="Q201" i="3"/>
  <c r="AM201" i="3"/>
  <c r="AI50" i="3"/>
  <c r="AI61" i="3"/>
  <c r="K167" i="3" l="1"/>
  <c r="K156" i="3"/>
  <c r="K166" i="3"/>
  <c r="K155" i="3"/>
  <c r="I179" i="3"/>
  <c r="AW104" i="3"/>
  <c r="AY206" i="3"/>
  <c r="AE15" i="3"/>
  <c r="M180" i="3"/>
  <c r="AW131" i="3"/>
  <c r="AE181" i="3"/>
  <c r="AA212" i="3"/>
  <c r="AW203" i="3"/>
  <c r="W117" i="3"/>
  <c r="U213" i="3"/>
  <c r="U212" i="3" s="1"/>
  <c r="AA179" i="3"/>
  <c r="AC129" i="3" s="1"/>
  <c r="AA210" i="3"/>
  <c r="I213" i="3"/>
  <c r="I212" i="3" s="1"/>
  <c r="Q180" i="3"/>
  <c r="I210" i="3"/>
  <c r="I209" i="3" s="1"/>
  <c r="Q215" i="3"/>
  <c r="AC61" i="3"/>
  <c r="AC166" i="3"/>
  <c r="AC39" i="3"/>
  <c r="AC144" i="3"/>
  <c r="AC116" i="3"/>
  <c r="AC94" i="3"/>
  <c r="AC83" i="3"/>
  <c r="AC72" i="3"/>
  <c r="AC50" i="3"/>
  <c r="AC155" i="3"/>
  <c r="AC28" i="3"/>
  <c r="AC133" i="3"/>
  <c r="AC105" i="3"/>
  <c r="BA201" i="3"/>
  <c r="AO201" i="3"/>
  <c r="AC167" i="3"/>
  <c r="AC40" i="3"/>
  <c r="AC145" i="3"/>
  <c r="AC117" i="3"/>
  <c r="AC73" i="3"/>
  <c r="AC95" i="3"/>
  <c r="AC62" i="3"/>
  <c r="AC51" i="3"/>
  <c r="AC156" i="3"/>
  <c r="AC29" i="3"/>
  <c r="AC134" i="3"/>
  <c r="AC106" i="3"/>
  <c r="AC84" i="3"/>
  <c r="AI181" i="3"/>
  <c r="AC18" i="3"/>
  <c r="AC17" i="3"/>
  <c r="AS81" i="3"/>
  <c r="BA81" i="3" s="1"/>
  <c r="AI81" i="3"/>
  <c r="O199" i="3"/>
  <c r="K117" i="3"/>
  <c r="Q181" i="3"/>
  <c r="K176" i="3"/>
  <c r="K177" i="3"/>
  <c r="K175" i="3"/>
  <c r="AC176" i="3"/>
  <c r="AC177" i="3"/>
  <c r="AC175" i="3"/>
  <c r="Q103" i="3"/>
  <c r="I200" i="3"/>
  <c r="K200" i="3" s="1"/>
  <c r="AA114" i="3"/>
  <c r="AA200" i="3"/>
  <c r="W95" i="3"/>
  <c r="AY178" i="3"/>
  <c r="AE115" i="3"/>
  <c r="AE180" i="3"/>
  <c r="AW117" i="3"/>
  <c r="M181" i="3"/>
  <c r="W167" i="3"/>
  <c r="W18" i="3"/>
  <c r="W84" i="3"/>
  <c r="W134" i="3"/>
  <c r="W51" i="3"/>
  <c r="W145" i="3"/>
  <c r="W106" i="3"/>
  <c r="W62" i="3"/>
  <c r="W156" i="3"/>
  <c r="AO182" i="3"/>
  <c r="AO210" i="3" s="1"/>
  <c r="AO209" i="3" s="1"/>
  <c r="W29" i="3"/>
  <c r="W127" i="3"/>
  <c r="AW49" i="3"/>
  <c r="W73" i="3"/>
  <c r="W40" i="3"/>
  <c r="AW82" i="3"/>
  <c r="E180" i="3"/>
  <c r="AW93" i="3"/>
  <c r="AI28" i="3"/>
  <c r="AW27" i="3"/>
  <c r="AW38" i="3"/>
  <c r="AW60" i="3"/>
  <c r="U60" i="3"/>
  <c r="AI60" i="3" s="1"/>
  <c r="AM61" i="3"/>
  <c r="BA61" i="3" s="1"/>
  <c r="AC127" i="3"/>
  <c r="M48" i="3"/>
  <c r="AS48" i="3"/>
  <c r="Q48" i="3"/>
  <c r="I114" i="3"/>
  <c r="Q114" i="3" s="1"/>
  <c r="AS115" i="3"/>
  <c r="AS26" i="3"/>
  <c r="M26" i="3"/>
  <c r="Q26" i="3"/>
  <c r="AS15" i="3"/>
  <c r="BA15" i="3" s="1"/>
  <c r="Q15" i="3"/>
  <c r="U49" i="3"/>
  <c r="AI49" i="3" s="1"/>
  <c r="AM50" i="3"/>
  <c r="BA50" i="3" s="1"/>
  <c r="C131" i="3"/>
  <c r="Q131" i="3" s="1"/>
  <c r="AE59" i="3"/>
  <c r="C209" i="3"/>
  <c r="M115" i="3"/>
  <c r="AW116" i="3"/>
  <c r="M59" i="3"/>
  <c r="AS59" i="3"/>
  <c r="Q59" i="3"/>
  <c r="AS180" i="3"/>
  <c r="AC126" i="3"/>
  <c r="AS70" i="3"/>
  <c r="BA70" i="3" s="1"/>
  <c r="M70" i="3"/>
  <c r="Q70" i="3"/>
  <c r="AE37" i="3"/>
  <c r="K116" i="3"/>
  <c r="K133" i="3"/>
  <c r="K144" i="3"/>
  <c r="K126" i="3"/>
  <c r="K105" i="3"/>
  <c r="K83" i="3"/>
  <c r="K50" i="3"/>
  <c r="K39" i="3"/>
  <c r="K61" i="3"/>
  <c r="K72" i="3"/>
  <c r="K94" i="3"/>
  <c r="K17" i="3"/>
  <c r="K28" i="3"/>
  <c r="E62" i="3"/>
  <c r="E73" i="3"/>
  <c r="C213" i="3"/>
  <c r="E40" i="3"/>
  <c r="E106" i="3"/>
  <c r="AM181" i="3"/>
  <c r="E127" i="3"/>
  <c r="E167" i="3"/>
  <c r="E145" i="3"/>
  <c r="E156" i="3"/>
  <c r="E84" i="3"/>
  <c r="E95" i="3"/>
  <c r="E29" i="3"/>
  <c r="E51" i="3"/>
  <c r="E18" i="3"/>
  <c r="E117" i="3"/>
  <c r="E134" i="3"/>
  <c r="K134" i="3"/>
  <c r="K145" i="3"/>
  <c r="K106" i="3"/>
  <c r="AS181" i="3"/>
  <c r="AS213" i="3" s="1"/>
  <c r="K62" i="3"/>
  <c r="K40" i="3"/>
  <c r="K73" i="3"/>
  <c r="K18" i="3"/>
  <c r="K127" i="3"/>
  <c r="K95" i="3"/>
  <c r="K51" i="3"/>
  <c r="K84" i="3"/>
  <c r="K29" i="3"/>
  <c r="AW16" i="3"/>
  <c r="M15" i="3"/>
  <c r="AE103" i="3"/>
  <c r="M92" i="3"/>
  <c r="AS92" i="3"/>
  <c r="BA92" i="3" s="1"/>
  <c r="Q92" i="3"/>
  <c r="AE70" i="3"/>
  <c r="AW71" i="3"/>
  <c r="M37" i="3"/>
  <c r="AS37" i="3"/>
  <c r="BA37" i="3" s="1"/>
  <c r="Q37" i="3"/>
  <c r="AE92" i="3"/>
  <c r="C179" i="3"/>
  <c r="C178" i="3" s="1"/>
  <c r="C199" i="3" s="1"/>
  <c r="AS103" i="3"/>
  <c r="BA103" i="3" s="1"/>
  <c r="AE26" i="3"/>
  <c r="AE81" i="3"/>
  <c r="AI133" i="3"/>
  <c r="AY199" i="3" l="1"/>
  <c r="E114" i="3"/>
  <c r="K154" i="3"/>
  <c r="K165" i="3"/>
  <c r="Q210" i="3"/>
  <c r="M213" i="3"/>
  <c r="AE213" i="3"/>
  <c r="M210" i="3"/>
  <c r="M200" i="3"/>
  <c r="AW15" i="3"/>
  <c r="AW48" i="3"/>
  <c r="AW103" i="3"/>
  <c r="AW81" i="3"/>
  <c r="AA178" i="3"/>
  <c r="AA209" i="3"/>
  <c r="AE179" i="3"/>
  <c r="AE210" i="3"/>
  <c r="AO134" i="3"/>
  <c r="AM213" i="3"/>
  <c r="AM212" i="3" s="1"/>
  <c r="AS179" i="3"/>
  <c r="AS210" i="3"/>
  <c r="AI212" i="3"/>
  <c r="BA213" i="3"/>
  <c r="AS212" i="3"/>
  <c r="AI213" i="3"/>
  <c r="AU18" i="3"/>
  <c r="AU95" i="3"/>
  <c r="AU145" i="3"/>
  <c r="AU73" i="3"/>
  <c r="AU29" i="3"/>
  <c r="AU156" i="3"/>
  <c r="AU84" i="3"/>
  <c r="AU134" i="3"/>
  <c r="AU167" i="3"/>
  <c r="AU51" i="3"/>
  <c r="AU106" i="3"/>
  <c r="AU62" i="3"/>
  <c r="AU40" i="3"/>
  <c r="AU127" i="3"/>
  <c r="AU17" i="3"/>
  <c r="AU166" i="3"/>
  <c r="AU94" i="3"/>
  <c r="AU72" i="3"/>
  <c r="AU50" i="3"/>
  <c r="AU177" i="3"/>
  <c r="AU105" i="3"/>
  <c r="AU176" i="3"/>
  <c r="AU61" i="3"/>
  <c r="AU144" i="3"/>
  <c r="AU28" i="3"/>
  <c r="AU175" i="3"/>
  <c r="AU155" i="3"/>
  <c r="AU83" i="3"/>
  <c r="AU133" i="3"/>
  <c r="AU39" i="3"/>
  <c r="AU126" i="3"/>
  <c r="AS200" i="3"/>
  <c r="AU200" i="3" s="1"/>
  <c r="AC200" i="3"/>
  <c r="E132" i="3"/>
  <c r="E125" i="3"/>
  <c r="AC125" i="3"/>
  <c r="AC60" i="3"/>
  <c r="AC82" i="3"/>
  <c r="AC38" i="3"/>
  <c r="AC115" i="3"/>
  <c r="AC93" i="3"/>
  <c r="AC104" i="3"/>
  <c r="AC71" i="3"/>
  <c r="AC49" i="3"/>
  <c r="AC27" i="3"/>
  <c r="AC132" i="3"/>
  <c r="AC165" i="3"/>
  <c r="AC154" i="3"/>
  <c r="AC143" i="3"/>
  <c r="AC16" i="3"/>
  <c r="BA181" i="3"/>
  <c r="K129" i="3"/>
  <c r="Q179" i="3"/>
  <c r="AE114" i="3"/>
  <c r="AE200" i="3"/>
  <c r="AW180" i="3"/>
  <c r="M179" i="3"/>
  <c r="AW181" i="3"/>
  <c r="W181" i="3"/>
  <c r="U27" i="3"/>
  <c r="AI27" i="3" s="1"/>
  <c r="AM28" i="3"/>
  <c r="BA28" i="3" s="1"/>
  <c r="U116" i="3"/>
  <c r="AW26" i="3"/>
  <c r="AW37" i="3"/>
  <c r="AW59" i="3"/>
  <c r="AW92" i="3"/>
  <c r="I178" i="3"/>
  <c r="K143" i="3"/>
  <c r="K132" i="3"/>
  <c r="K125" i="3"/>
  <c r="K104" i="3"/>
  <c r="K82" i="3"/>
  <c r="K60" i="3"/>
  <c r="K49" i="3"/>
  <c r="K71" i="3"/>
  <c r="K38" i="3"/>
  <c r="K93" i="3"/>
  <c r="K16" i="3"/>
  <c r="K27" i="3"/>
  <c r="K115" i="3"/>
  <c r="E181" i="3"/>
  <c r="AO167" i="3"/>
  <c r="AO40" i="3"/>
  <c r="AO62" i="3"/>
  <c r="AO106" i="3"/>
  <c r="AO127" i="3"/>
  <c r="AO73" i="3"/>
  <c r="AO156" i="3"/>
  <c r="AO145" i="3"/>
  <c r="AO84" i="3"/>
  <c r="AO18" i="3"/>
  <c r="AO95" i="3"/>
  <c r="AO51" i="3"/>
  <c r="AO117" i="3"/>
  <c r="AO29" i="3"/>
  <c r="AS114" i="3"/>
  <c r="C200" i="3"/>
  <c r="E200" i="3" s="1"/>
  <c r="C207" i="3"/>
  <c r="E165" i="3"/>
  <c r="E143" i="3"/>
  <c r="E154" i="3"/>
  <c r="E93" i="3"/>
  <c r="E38" i="3"/>
  <c r="E49" i="3"/>
  <c r="E104" i="3"/>
  <c r="E16" i="3"/>
  <c r="E71" i="3"/>
  <c r="E27" i="3"/>
  <c r="E82" i="3"/>
  <c r="E131" i="3"/>
  <c r="E60" i="3"/>
  <c r="E115" i="3"/>
  <c r="AU117" i="3"/>
  <c r="U48" i="3"/>
  <c r="AI48" i="3" s="1"/>
  <c r="AM49" i="3"/>
  <c r="BA49" i="3" s="1"/>
  <c r="AW115" i="3"/>
  <c r="M114" i="3"/>
  <c r="U59" i="3"/>
  <c r="AI59" i="3" s="1"/>
  <c r="AM60" i="3"/>
  <c r="BA60" i="3" s="1"/>
  <c r="AW70" i="3"/>
  <c r="Q209" i="3"/>
  <c r="AU116" i="3"/>
  <c r="C212" i="3"/>
  <c r="Q213" i="3"/>
  <c r="U132" i="3"/>
  <c r="AI132" i="3" s="1"/>
  <c r="AM133" i="3"/>
  <c r="BA133" i="3" s="1"/>
  <c r="BA212" i="3" l="1"/>
  <c r="K164" i="3"/>
  <c r="K153" i="3"/>
  <c r="AW200" i="3"/>
  <c r="M212" i="3"/>
  <c r="M209" i="3"/>
  <c r="AE212" i="3"/>
  <c r="AE209" i="3"/>
  <c r="AW213" i="3"/>
  <c r="AS209" i="3"/>
  <c r="AE178" i="3"/>
  <c r="AE199" i="3" s="1"/>
  <c r="AW179" i="3"/>
  <c r="AW210" i="3"/>
  <c r="AU38" i="3"/>
  <c r="AU16" i="3"/>
  <c r="AU71" i="3"/>
  <c r="AU27" i="3"/>
  <c r="AU60" i="3"/>
  <c r="AU165" i="3"/>
  <c r="AU93" i="3"/>
  <c r="AU143" i="3"/>
  <c r="AU49" i="3"/>
  <c r="AU104" i="3"/>
  <c r="AU154" i="3"/>
  <c r="AU82" i="3"/>
  <c r="AU132" i="3"/>
  <c r="AU129" i="3"/>
  <c r="AU125" i="3"/>
  <c r="AC81" i="3"/>
  <c r="AC59" i="3"/>
  <c r="AC128" i="3"/>
  <c r="AC37" i="3"/>
  <c r="AC92" i="3"/>
  <c r="AC114" i="3"/>
  <c r="AC70" i="3"/>
  <c r="AC48" i="3"/>
  <c r="AC26" i="3"/>
  <c r="AC131" i="3"/>
  <c r="AC103" i="3"/>
  <c r="AC153" i="3"/>
  <c r="AC164" i="3"/>
  <c r="AC142" i="3"/>
  <c r="U180" i="3"/>
  <c r="AI116" i="3"/>
  <c r="AU115" i="3"/>
  <c r="AC15" i="3"/>
  <c r="Q178" i="3"/>
  <c r="AW114" i="3"/>
  <c r="E179" i="3"/>
  <c r="E207" i="3" s="1"/>
  <c r="E206" i="3" s="1"/>
  <c r="K128" i="3"/>
  <c r="M178" i="3"/>
  <c r="U115" i="3"/>
  <c r="AI115" i="3" s="1"/>
  <c r="AM116" i="3"/>
  <c r="BA116" i="3" s="1"/>
  <c r="U26" i="3"/>
  <c r="AI26" i="3" s="1"/>
  <c r="AM27" i="3"/>
  <c r="BA27" i="3" s="1"/>
  <c r="K142" i="3"/>
  <c r="K131" i="3"/>
  <c r="AS178" i="3"/>
  <c r="K103" i="3"/>
  <c r="K81" i="3"/>
  <c r="K15" i="3"/>
  <c r="K37" i="3"/>
  <c r="K70" i="3"/>
  <c r="K26" i="3"/>
  <c r="K48" i="3"/>
  <c r="K59" i="3"/>
  <c r="K92" i="3"/>
  <c r="AA199" i="3"/>
  <c r="E153" i="3"/>
  <c r="E92" i="3"/>
  <c r="E15" i="3"/>
  <c r="E70" i="3"/>
  <c r="E59" i="3"/>
  <c r="E26" i="3"/>
  <c r="E199" i="3"/>
  <c r="E103" i="3"/>
  <c r="E164" i="3"/>
  <c r="E81" i="3"/>
  <c r="E142" i="3"/>
  <c r="E37" i="3"/>
  <c r="E48" i="3"/>
  <c r="U131" i="3"/>
  <c r="AI131" i="3" s="1"/>
  <c r="AM132" i="3"/>
  <c r="BA132" i="3" s="1"/>
  <c r="AO181" i="3"/>
  <c r="Q212" i="3"/>
  <c r="AM59" i="3"/>
  <c r="BA59" i="3" s="1"/>
  <c r="Q207" i="3"/>
  <c r="C206" i="3"/>
  <c r="Q200" i="3"/>
  <c r="AM48" i="3"/>
  <c r="BA48" i="3" s="1"/>
  <c r="K114" i="3"/>
  <c r="AW199" i="3" l="1"/>
  <c r="U114" i="3"/>
  <c r="AI114" i="3" s="1"/>
  <c r="AW209" i="3"/>
  <c r="W39" i="3"/>
  <c r="U210" i="3"/>
  <c r="AW212" i="3"/>
  <c r="K197" i="3"/>
  <c r="K198" i="3"/>
  <c r="K187" i="3"/>
  <c r="K183" i="3"/>
  <c r="K186" i="3"/>
  <c r="K184" i="3"/>
  <c r="K188" i="3"/>
  <c r="K185" i="3"/>
  <c r="K182" i="3"/>
  <c r="K196" i="3"/>
  <c r="K181" i="3"/>
  <c r="K180" i="3"/>
  <c r="K179" i="3"/>
  <c r="K178" i="3"/>
  <c r="AU37" i="3"/>
  <c r="AU15" i="3"/>
  <c r="AU164" i="3"/>
  <c r="AU142" i="3"/>
  <c r="AU48" i="3"/>
  <c r="AU26" i="3"/>
  <c r="AU153" i="3"/>
  <c r="AU59" i="3"/>
  <c r="AU92" i="3"/>
  <c r="AU70" i="3"/>
  <c r="AU103" i="3"/>
  <c r="AU81" i="3"/>
  <c r="AU131" i="3"/>
  <c r="AU128" i="3"/>
  <c r="AC197" i="3"/>
  <c r="Y199" i="3"/>
  <c r="AC198" i="3"/>
  <c r="AC196" i="3"/>
  <c r="AC187" i="3"/>
  <c r="AC188" i="3"/>
  <c r="AC186" i="3"/>
  <c r="AC183" i="3"/>
  <c r="AC184" i="3"/>
  <c r="AC185" i="3"/>
  <c r="AC182" i="3"/>
  <c r="AC180" i="3"/>
  <c r="AC181" i="3"/>
  <c r="AC179" i="3"/>
  <c r="AM115" i="3"/>
  <c r="BA115" i="3" s="1"/>
  <c r="AC178" i="3"/>
  <c r="W105" i="3"/>
  <c r="W144" i="3"/>
  <c r="W155" i="3"/>
  <c r="W133" i="3"/>
  <c r="W83" i="3"/>
  <c r="U179" i="3"/>
  <c r="W50" i="3"/>
  <c r="W126" i="3"/>
  <c r="W28" i="3"/>
  <c r="W72" i="3"/>
  <c r="W17" i="3"/>
  <c r="W166" i="3"/>
  <c r="W61" i="3"/>
  <c r="AM180" i="3"/>
  <c r="W94" i="3"/>
  <c r="W116" i="3"/>
  <c r="AI180" i="3"/>
  <c r="AU114" i="3"/>
  <c r="E178" i="3"/>
  <c r="AW178" i="3"/>
  <c r="AM26" i="3"/>
  <c r="BA26" i="3" s="1"/>
  <c r="Q206" i="3"/>
  <c r="AM131" i="3"/>
  <c r="BA131" i="3" s="1"/>
  <c r="AS199" i="3"/>
  <c r="Q199" i="3"/>
  <c r="BC199" i="3" l="1"/>
  <c r="G199" i="3"/>
  <c r="AM114" i="3"/>
  <c r="BA114" i="3" s="1"/>
  <c r="AU178" i="3"/>
  <c r="AC199" i="3"/>
  <c r="BA180" i="3"/>
  <c r="AM210" i="3"/>
  <c r="U209" i="3"/>
  <c r="AI209" i="3" s="1"/>
  <c r="AI210" i="3"/>
  <c r="W93" i="3"/>
  <c r="U207" i="3"/>
  <c r="K199" i="3"/>
  <c r="AU188" i="3"/>
  <c r="AU185" i="3"/>
  <c r="AU183" i="3"/>
  <c r="AU197" i="3"/>
  <c r="AU196" i="3"/>
  <c r="AU186" i="3"/>
  <c r="AU184" i="3"/>
  <c r="AU198" i="3"/>
  <c r="AU187" i="3"/>
  <c r="AU182" i="3"/>
  <c r="AU180" i="3"/>
  <c r="AU181" i="3"/>
  <c r="AU179" i="3"/>
  <c r="W16" i="3"/>
  <c r="W115" i="3"/>
  <c r="AM179" i="3"/>
  <c r="AO115" i="3" s="1"/>
  <c r="W49" i="3"/>
  <c r="W71" i="3"/>
  <c r="W154" i="3"/>
  <c r="U178" i="3"/>
  <c r="W15" i="3" s="1"/>
  <c r="W125" i="3"/>
  <c r="AI179" i="3"/>
  <c r="W82" i="3"/>
  <c r="W143" i="3"/>
  <c r="W165" i="3"/>
  <c r="U200" i="3"/>
  <c r="W200" i="3" s="1"/>
  <c r="AO61" i="3"/>
  <c r="AO50" i="3"/>
  <c r="AO28" i="3"/>
  <c r="AO83" i="3"/>
  <c r="AO17" i="3"/>
  <c r="W180" i="3"/>
  <c r="AO105" i="3"/>
  <c r="W60" i="3"/>
  <c r="W27" i="3"/>
  <c r="W132" i="3"/>
  <c r="W38" i="3"/>
  <c r="W104" i="3"/>
  <c r="AO116" i="3"/>
  <c r="AO39" i="3"/>
  <c r="AO72" i="3"/>
  <c r="AO126" i="3"/>
  <c r="AO144" i="3"/>
  <c r="AO155" i="3"/>
  <c r="AO166" i="3"/>
  <c r="AO94" i="3"/>
  <c r="AO133" i="3"/>
  <c r="AQ199" i="3" l="1"/>
  <c r="W131" i="3"/>
  <c r="W114" i="3"/>
  <c r="W48" i="3"/>
  <c r="W59" i="3"/>
  <c r="AO27" i="3"/>
  <c r="AM207" i="3"/>
  <c r="W26" i="3"/>
  <c r="U199" i="3"/>
  <c r="W199" i="3" s="1"/>
  <c r="AM209" i="3"/>
  <c r="BA209" i="3" s="1"/>
  <c r="BA210" i="3"/>
  <c r="U206" i="3"/>
  <c r="AI206" i="3" s="1"/>
  <c r="AI207" i="3"/>
  <c r="W103" i="3"/>
  <c r="W70" i="3"/>
  <c r="W164" i="3"/>
  <c r="W153" i="3"/>
  <c r="AI178" i="3"/>
  <c r="AU199" i="3"/>
  <c r="AO60" i="3"/>
  <c r="AO93" i="3"/>
  <c r="AO132" i="3"/>
  <c r="AO71" i="3"/>
  <c r="BA179" i="3"/>
  <c r="AO125" i="3"/>
  <c r="AO143" i="3"/>
  <c r="AI200" i="3"/>
  <c r="AO16" i="3"/>
  <c r="AO38" i="3"/>
  <c r="AO82" i="3"/>
  <c r="AO104" i="3"/>
  <c r="AO154" i="3"/>
  <c r="AO165" i="3"/>
  <c r="AO49" i="3"/>
  <c r="AM200" i="3"/>
  <c r="BA200" i="3" s="1"/>
  <c r="AM178" i="3"/>
  <c r="BA178" i="3" s="1"/>
  <c r="W92" i="3"/>
  <c r="W37" i="3"/>
  <c r="W81" i="3"/>
  <c r="W142" i="3"/>
  <c r="W179" i="3"/>
  <c r="W207" i="3" s="1"/>
  <c r="W206" i="3" s="1"/>
  <c r="AO180" i="3"/>
  <c r="W178" i="3" l="1"/>
  <c r="AO179" i="3"/>
  <c r="AO207" i="3" s="1"/>
  <c r="AO206" i="3" s="1"/>
  <c r="AM206" i="3"/>
  <c r="BA206" i="3" s="1"/>
  <c r="BA207" i="3"/>
  <c r="AM199" i="3"/>
  <c r="BA199" i="3" s="1"/>
  <c r="AI199" i="3"/>
  <c r="AO59" i="3"/>
  <c r="AO26" i="3"/>
  <c r="AO131" i="3"/>
  <c r="AO48" i="3"/>
  <c r="AO153" i="3"/>
  <c r="AO37" i="3"/>
  <c r="AO142" i="3"/>
  <c r="AO103" i="3"/>
  <c r="AO92" i="3"/>
  <c r="AO200" i="3"/>
  <c r="AO15" i="3"/>
  <c r="AO70" i="3"/>
  <c r="AO164" i="3"/>
  <c r="AO81" i="3"/>
  <c r="AO114" i="3"/>
  <c r="AO178" i="3" l="1"/>
  <c r="AO199" i="3"/>
</calcChain>
</file>

<file path=xl/sharedStrings.xml><?xml version="1.0" encoding="utf-8"?>
<sst xmlns="http://schemas.openxmlformats.org/spreadsheetml/2006/main" count="4789" uniqueCount="124">
  <si>
    <t>Nr.p.k.</t>
  </si>
  <si>
    <t xml:space="preserve">Saturs </t>
  </si>
  <si>
    <t xml:space="preserve">Sabiedriskā pasūtījuma satura apjoms </t>
  </si>
  <si>
    <r>
      <t>Sabiedriskā pasūtījuma izmaksas</t>
    </r>
    <r>
      <rPr>
        <b/>
        <sz val="8"/>
        <rFont val="Times New Roman"/>
        <family val="1"/>
      </rPr>
      <t xml:space="preserve"> (</t>
    </r>
    <r>
      <rPr>
        <b/>
        <sz val="8"/>
        <rFont val="Times New Roman"/>
        <family val="1"/>
        <charset val="186"/>
      </rPr>
      <t>pēc NPL</t>
    </r>
    <r>
      <rPr>
        <b/>
        <sz val="8"/>
        <rFont val="Times New Roman"/>
        <family val="1"/>
      </rPr>
      <t>)</t>
    </r>
    <r>
      <rPr>
        <b/>
        <vertAlign val="superscript"/>
        <sz val="8"/>
        <rFont val="Times New Roman"/>
        <family val="1"/>
        <charset val="186"/>
      </rPr>
      <t>9</t>
    </r>
  </si>
  <si>
    <r>
      <t>Kopā</t>
    </r>
    <r>
      <rPr>
        <b/>
        <sz val="8"/>
        <rFont val="Times New Roman"/>
        <family val="1"/>
        <charset val="186"/>
      </rPr>
      <t xml:space="preserve"> satura veidošanas</t>
    </r>
    <r>
      <rPr>
        <b/>
        <sz val="8"/>
        <rFont val="Times New Roman"/>
        <family val="1"/>
      </rPr>
      <t xml:space="preserve"> tiešās un netiešās izmaksas</t>
    </r>
  </si>
  <si>
    <t>Satura veidošanas tiešās izmaksas (satura budžets)</t>
  </si>
  <si>
    <t>Satura veidošanas netiešās izmaksas</t>
  </si>
  <si>
    <r>
      <t>Kopā</t>
    </r>
    <r>
      <rPr>
        <b/>
        <sz val="8"/>
        <rFont val="Times New Roman"/>
        <family val="1"/>
        <charset val="186"/>
      </rPr>
      <t xml:space="preserve"> satura veidošanas</t>
    </r>
    <r>
      <rPr>
        <b/>
        <sz val="8"/>
        <rFont val="Times New Roman"/>
        <family val="1"/>
      </rPr>
      <t xml:space="preserve">  tiešās un netiešās izmaksas</t>
    </r>
  </si>
  <si>
    <t>Tiešās izmaksas</t>
  </si>
  <si>
    <t xml:space="preserve">Tiešo izmaksu īpatsvars </t>
  </si>
  <si>
    <t>No tiešajām izmaksām:</t>
  </si>
  <si>
    <r>
      <t>1 stundas /</t>
    </r>
    <r>
      <rPr>
        <b/>
        <sz val="8"/>
        <rFont val="Times New Roman"/>
        <family val="1"/>
        <charset val="186"/>
      </rPr>
      <t xml:space="preserve"> s.v.</t>
    </r>
    <r>
      <rPr>
        <b/>
        <sz val="8"/>
        <rFont val="Times New Roman"/>
        <family val="1"/>
      </rPr>
      <t xml:space="preserve"> tiešās izmaksas (</t>
    </r>
    <r>
      <rPr>
        <b/>
        <sz val="8"/>
        <rFont val="Times New Roman"/>
        <family val="1"/>
        <charset val="186"/>
      </rPr>
      <t>pēc NPL</t>
    </r>
    <r>
      <rPr>
        <b/>
        <sz val="8"/>
        <rFont val="Times New Roman"/>
        <family val="1"/>
      </rPr>
      <t>)</t>
    </r>
    <r>
      <rPr>
        <b/>
        <vertAlign val="superscript"/>
        <sz val="8"/>
        <rFont val="Times New Roman"/>
        <family val="1"/>
        <charset val="186"/>
      </rPr>
      <t>11</t>
    </r>
  </si>
  <si>
    <t>Netiešās izmaksas</t>
  </si>
  <si>
    <r>
      <t xml:space="preserve">1 stundas / </t>
    </r>
    <r>
      <rPr>
        <b/>
        <sz val="8"/>
        <rFont val="Times New Roman"/>
        <family val="1"/>
        <charset val="186"/>
      </rPr>
      <t>s.v.</t>
    </r>
    <r>
      <rPr>
        <b/>
        <sz val="8"/>
        <rFont val="Times New Roman"/>
        <family val="1"/>
      </rPr>
      <t xml:space="preserve"> tiešās izmaksas (pēc NPL)</t>
    </r>
    <r>
      <rPr>
        <b/>
        <vertAlign val="superscript"/>
        <sz val="8"/>
        <rFont val="Times New Roman"/>
        <family val="1"/>
        <charset val="186"/>
      </rPr>
      <t>11</t>
    </r>
  </si>
  <si>
    <r>
      <t>Hronometrāža</t>
    </r>
    <r>
      <rPr>
        <b/>
        <vertAlign val="superscript"/>
        <sz val="8"/>
        <rFont val="Times New Roman"/>
        <family val="1"/>
        <charset val="186"/>
      </rPr>
      <t xml:space="preserve"> </t>
    </r>
    <r>
      <rPr>
        <b/>
        <sz val="8"/>
        <rFont val="Times New Roman"/>
        <family val="1"/>
      </rPr>
      <t xml:space="preserve"> / Satura vienības </t>
    </r>
    <r>
      <rPr>
        <b/>
        <vertAlign val="superscript"/>
        <sz val="8"/>
        <rFont val="Times New Roman"/>
        <family val="1"/>
        <charset val="186"/>
      </rPr>
      <t>7</t>
    </r>
  </si>
  <si>
    <t xml:space="preserve">Satura apjoma īpatsvars </t>
  </si>
  <si>
    <t>Dotācija</t>
  </si>
  <si>
    <r>
      <t xml:space="preserve">Līdzfinansējumi </t>
    </r>
    <r>
      <rPr>
        <b/>
        <vertAlign val="superscript"/>
        <sz val="8"/>
        <rFont val="Times New Roman"/>
        <family val="1"/>
      </rPr>
      <t>2</t>
    </r>
  </si>
  <si>
    <r>
      <t>Hronometrāža</t>
    </r>
    <r>
      <rPr>
        <b/>
        <vertAlign val="superscript"/>
        <sz val="8"/>
        <rFont val="Times New Roman"/>
        <family val="1"/>
        <charset val="186"/>
      </rPr>
      <t xml:space="preserve"> </t>
    </r>
    <r>
      <rPr>
        <b/>
        <sz val="8"/>
        <rFont val="Times New Roman"/>
        <family val="1"/>
      </rPr>
      <t xml:space="preserve"> / Satura vienības </t>
    </r>
    <r>
      <rPr>
        <b/>
        <vertAlign val="superscript"/>
        <sz val="8"/>
        <rFont val="Times New Roman"/>
        <family val="1"/>
      </rPr>
      <t>7</t>
    </r>
  </si>
  <si>
    <t>Plāns</t>
  </si>
  <si>
    <t>Izpilde</t>
  </si>
  <si>
    <t xml:space="preserve">Plāns </t>
  </si>
  <si>
    <t xml:space="preserve">Izpilde </t>
  </si>
  <si>
    <t>Izpilde "-" Plāns</t>
  </si>
  <si>
    <r>
      <t xml:space="preserve">stundas / </t>
    </r>
    <r>
      <rPr>
        <b/>
        <sz val="8"/>
        <rFont val="Times New Roman"/>
        <family val="1"/>
        <charset val="186"/>
      </rPr>
      <t>s.v.</t>
    </r>
    <r>
      <rPr>
        <b/>
        <sz val="8"/>
        <rFont val="Times New Roman"/>
        <family val="1"/>
      </rPr>
      <t xml:space="preserve"> skaits</t>
    </r>
  </si>
  <si>
    <t>%</t>
  </si>
  <si>
    <t>EUR</t>
  </si>
  <si>
    <r>
      <t xml:space="preserve">stundas / </t>
    </r>
    <r>
      <rPr>
        <b/>
        <sz val="8"/>
        <rFont val="Times New Roman"/>
        <family val="1"/>
        <charset val="186"/>
      </rPr>
      <t xml:space="preserve">s.v. </t>
    </r>
    <r>
      <rPr>
        <b/>
        <sz val="8"/>
        <rFont val="Times New Roman"/>
        <family val="1"/>
      </rPr>
      <t>skaits</t>
    </r>
  </si>
  <si>
    <r>
      <t>stundas /</t>
    </r>
    <r>
      <rPr>
        <b/>
        <sz val="8"/>
        <rFont val="Times New Roman"/>
        <family val="1"/>
        <charset val="186"/>
      </rPr>
      <t xml:space="preserve"> s.v.</t>
    </r>
    <r>
      <rPr>
        <b/>
        <sz val="8"/>
        <rFont val="Times New Roman"/>
        <family val="1"/>
      </rPr>
      <t xml:space="preserve"> skaits</t>
    </r>
  </si>
  <si>
    <t xml:space="preserve">EUR </t>
  </si>
  <si>
    <t xml:space="preserve">Ziņas </t>
  </si>
  <si>
    <t>x</t>
  </si>
  <si>
    <t>TV programmas kopā:</t>
  </si>
  <si>
    <t>LTV1</t>
  </si>
  <si>
    <t>LTV7</t>
  </si>
  <si>
    <t xml:space="preserve">Radio programmas kopā: </t>
  </si>
  <si>
    <t>LR1</t>
  </si>
  <si>
    <t>LR2</t>
  </si>
  <si>
    <t>LR3</t>
  </si>
  <si>
    <t>LR5</t>
  </si>
  <si>
    <t>LR6</t>
  </si>
  <si>
    <t>Latgales reģionālā apraide</t>
  </si>
  <si>
    <t>Informatīvi analītiskie, sabiedriski politiskie raidījumi</t>
  </si>
  <si>
    <t>Vērtību orientējošie, kultūras  raidījumi</t>
  </si>
  <si>
    <t>Izglītojošie un zinātnes raidījumi</t>
  </si>
  <si>
    <t>Sports</t>
  </si>
  <si>
    <t>Izklaidējošie raidījumi</t>
  </si>
  <si>
    <t>Mūzika</t>
  </si>
  <si>
    <t>Radio programmas kopā (I)</t>
  </si>
  <si>
    <t>II</t>
  </si>
  <si>
    <t>III</t>
  </si>
  <si>
    <t>IV</t>
  </si>
  <si>
    <t xml:space="preserve">Pašreklāma </t>
  </si>
  <si>
    <t>V</t>
  </si>
  <si>
    <t xml:space="preserve">Kultūras paziņojumi  </t>
  </si>
  <si>
    <t>Sociālie un citi paziņojumi</t>
  </si>
  <si>
    <t>VI</t>
  </si>
  <si>
    <t xml:space="preserve">Apraides izmaksas kopā  </t>
  </si>
  <si>
    <t xml:space="preserve">Apraides izmaksas TV </t>
  </si>
  <si>
    <t>Apraides izmaksas Radio</t>
  </si>
  <si>
    <t>I - VI</t>
  </si>
  <si>
    <t>Kopā lineārais saturs (I-VI), t.sk.:</t>
  </si>
  <si>
    <t>Radio programmas kopā (I-VI)</t>
  </si>
  <si>
    <t>VII</t>
  </si>
  <si>
    <t>Replay</t>
  </si>
  <si>
    <t>Kopā digitālais saturs (VII)</t>
  </si>
  <si>
    <t>VIII</t>
  </si>
  <si>
    <t>TV programmas (I-V)</t>
  </si>
  <si>
    <t>Radio programmas (I-V)</t>
  </si>
  <si>
    <t>Apraides izmaksas (VI)</t>
  </si>
  <si>
    <t>Digitālais saturs (VII)</t>
  </si>
  <si>
    <t>Ārpus ētera projekti (pasākumi u.c.), satura pētījuma izmaksas (VIII)</t>
  </si>
  <si>
    <t xml:space="preserve">T.sk., kopā pa programmām: </t>
  </si>
  <si>
    <t>t.sk., satura veidošanas izmaksas</t>
  </si>
  <si>
    <t>t.sk., apraides izmaksas</t>
  </si>
  <si>
    <t>Piezīmes: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</si>
  <si>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atskaitoties par aktuālo ceturksni, informācija sniedzama arī par pārējiem ceturkšņiem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</si>
  <si>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 xml:space="preserve"> cita satura izmaksas (</t>
    </r>
    <r>
      <rPr>
        <sz val="8"/>
        <rFont val="Times New Roman"/>
        <family val="1"/>
        <charset val="186"/>
      </rPr>
      <t xml:space="preserve">norādīt saturu, kas nav attiecināms uz kādu no oriģinālsatura žanriem, </t>
    </r>
    <r>
      <rPr>
        <sz val="8"/>
        <rFont val="Times New Roman"/>
        <family val="1"/>
      </rPr>
      <t>izdalot pēc iespējas TV un Radio programmās)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</si>
  <si>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 xml:space="preserve"> sākot no 2. atkārtojuma gada laikā</t>
    </r>
  </si>
  <si>
    <r>
      <rPr>
        <vertAlign val="superscript"/>
        <sz val="8"/>
        <rFont val="Times New Roman"/>
        <family val="1"/>
      </rPr>
      <t>5</t>
    </r>
    <r>
      <rPr>
        <sz val="8"/>
        <rFont val="Times New Roman"/>
        <family val="1"/>
      </rPr>
      <t xml:space="preserve"> iekļauj digitālā un multimediālā satura veidošanas izmaksas, arī tās, kas papildina lineāro saturu. Aizpilda ņemot vērā finanšu sistēmas uzskaites iespējas</t>
    </r>
  </si>
  <si>
    <r>
      <rPr>
        <vertAlign val="superscript"/>
        <sz val="8"/>
        <rFont val="Times New Roman"/>
        <family val="1"/>
        <charset val="186"/>
      </rPr>
      <t>6</t>
    </r>
    <r>
      <rPr>
        <sz val="8"/>
        <rFont val="Times New Roman"/>
        <family val="1"/>
      </rPr>
      <t xml:space="preserve"> minēt digitālās platformas nosaukumu</t>
    </r>
  </si>
  <si>
    <r>
      <rPr>
        <vertAlign val="superscript"/>
        <sz val="8"/>
        <rFont val="Times New Roman"/>
        <family val="1"/>
      </rPr>
      <t>7</t>
    </r>
    <r>
      <rPr>
        <sz val="8"/>
        <rFont val="Times New Roman"/>
        <family val="1"/>
      </rPr>
      <t xml:space="preserve"> minēt LSM satura vienības</t>
    </r>
  </si>
  <si>
    <r>
      <rPr>
        <vertAlign val="superscript"/>
        <sz val="8"/>
        <rFont val="Times New Roman"/>
        <family val="1"/>
        <charset val="186"/>
      </rPr>
      <t>8</t>
    </r>
    <r>
      <rPr>
        <sz val="8"/>
        <rFont val="Times New Roman"/>
        <family val="1"/>
      </rPr>
      <t xml:space="preserve"> sadaļās I norādāms oriģinālsatura apjoms - pirmizrāde un pirmais atkārtojums, tostarp Latvijas neatkarīgo producentu veidots saturs </t>
    </r>
  </si>
  <si>
    <r>
      <rPr>
        <vertAlign val="superscript"/>
        <sz val="8"/>
        <rFont val="Times New Roman"/>
        <family val="1"/>
        <charset val="186"/>
      </rPr>
      <t>9</t>
    </r>
    <r>
      <rPr>
        <sz val="8"/>
        <rFont val="Times New Roman"/>
        <family val="1"/>
        <charset val="186"/>
      </rPr>
      <t xml:space="preserve"> izmaksas klasificē pēc naudas plūsmas principa (NPL)</t>
    </r>
  </si>
  <si>
    <r>
      <t>I</t>
    </r>
    <r>
      <rPr>
        <b/>
        <vertAlign val="superscript"/>
        <sz val="8"/>
        <rFont val="Times New Roman"/>
        <family val="1"/>
        <charset val="186"/>
      </rPr>
      <t>8</t>
    </r>
  </si>
  <si>
    <r>
      <t>Kopā pa žanriem oriģinālsaturs</t>
    </r>
    <r>
      <rPr>
        <b/>
        <sz val="8"/>
        <rFont val="Times New Roman"/>
        <family val="1"/>
      </rPr>
      <t xml:space="preserve"> (I), t.sk.:</t>
    </r>
  </si>
  <si>
    <r>
      <t xml:space="preserve">Cits saturs </t>
    </r>
    <r>
      <rPr>
        <b/>
        <vertAlign val="superscript"/>
        <sz val="8"/>
        <rFont val="Times New Roman"/>
        <family val="1"/>
        <charset val="186"/>
      </rPr>
      <t>3</t>
    </r>
  </si>
  <si>
    <r>
      <t xml:space="preserve">Atkārtojumi </t>
    </r>
    <r>
      <rPr>
        <b/>
        <vertAlign val="superscript"/>
        <sz val="8"/>
        <rFont val="Times New Roman"/>
        <family val="1"/>
        <charset val="186"/>
      </rPr>
      <t>4</t>
    </r>
  </si>
  <si>
    <r>
      <t>Radio digitālā satura veidošana</t>
    </r>
    <r>
      <rPr>
        <vertAlign val="superscript"/>
        <sz val="8"/>
        <rFont val="Times New Roman"/>
        <family val="1"/>
        <charset val="186"/>
      </rPr>
      <t>5</t>
    </r>
  </si>
  <si>
    <r>
      <t xml:space="preserve">Cits </t>
    </r>
    <r>
      <rPr>
        <vertAlign val="superscript"/>
        <sz val="8"/>
        <rFont val="Times New Roman"/>
        <family val="1"/>
        <charset val="186"/>
      </rPr>
      <t>6</t>
    </r>
  </si>
  <si>
    <r>
      <t>LSM</t>
    </r>
    <r>
      <rPr>
        <sz val="8"/>
        <rFont val="Times New Roman"/>
        <family val="1"/>
      </rPr>
      <t xml:space="preserve"> ārpus ētera projekti (pasākumi u.c.) </t>
    </r>
  </si>
  <si>
    <t>Latvijas Sabiedriskā medija pārvaldības, finansēšanas un sabiedriskā pasūtījuma īstenošanas kārtības</t>
  </si>
  <si>
    <t xml:space="preserve">Pielikums Nr.1 "LSM sabiedriskā pasūtījuma plāna apjoms un izpilde"
</t>
  </si>
  <si>
    <t>Pētnieciskie raidījumi</t>
  </si>
  <si>
    <t>Bērnu, pusaudžu un jauniešu raidījumi</t>
  </si>
  <si>
    <t>TV programmas kopā (I)</t>
  </si>
  <si>
    <t>TV programmas kopā (I-VI)</t>
  </si>
  <si>
    <t xml:space="preserve">Satura veidošana LSM.LV </t>
  </si>
  <si>
    <t>Žanrs</t>
  </si>
  <si>
    <t>Pasākums/raidījums</t>
  </si>
  <si>
    <t>Summa gadā</t>
  </si>
  <si>
    <t>Līdzfinansējuma avots</t>
  </si>
  <si>
    <t>TV/Radio</t>
  </si>
  <si>
    <t>utt.</t>
  </si>
  <si>
    <r>
      <t xml:space="preserve">Līdzfinansējumi  </t>
    </r>
    <r>
      <rPr>
        <b/>
        <vertAlign val="superscript"/>
        <sz val="8"/>
        <rFont val="Times New Roman"/>
        <family val="1"/>
      </rPr>
      <t>2</t>
    </r>
  </si>
  <si>
    <r>
      <t xml:space="preserve">Iepirkts saturs (TV filmas, ekranizējumi, raidījumi) </t>
    </r>
    <r>
      <rPr>
        <b/>
        <vertAlign val="superscript"/>
        <sz val="8"/>
        <rFont val="Times New Roman"/>
        <family val="1"/>
        <charset val="186"/>
      </rPr>
      <t>10</t>
    </r>
  </si>
  <si>
    <r>
      <t xml:space="preserve">TV digitālā satura veidošana </t>
    </r>
    <r>
      <rPr>
        <vertAlign val="superscript"/>
        <sz val="8"/>
        <rFont val="Times New Roman"/>
        <family val="1"/>
      </rPr>
      <t>5</t>
    </r>
  </si>
  <si>
    <r>
      <t xml:space="preserve">Satura veidošana svešvalodās </t>
    </r>
    <r>
      <rPr>
        <vertAlign val="superscript"/>
        <sz val="8"/>
        <rFont val="Times New Roman"/>
        <family val="1"/>
        <charset val="186"/>
      </rPr>
      <t>11</t>
    </r>
  </si>
  <si>
    <r>
      <t>LSM</t>
    </r>
    <r>
      <rPr>
        <sz val="8"/>
        <rFont val="Times New Roman"/>
        <family val="1"/>
      </rPr>
      <t xml:space="preserve"> satura pētījuma izmaksas</t>
    </r>
  </si>
  <si>
    <r>
      <t>Kopā saturs</t>
    </r>
    <r>
      <rPr>
        <b/>
        <sz val="9"/>
        <rFont val="Times New Roman"/>
        <family val="1"/>
      </rPr>
      <t xml:space="preserve"> (I-VIII)</t>
    </r>
  </si>
  <si>
    <r>
      <t>Informācija par projektu un pasākumu līdzfinansējuma avotiem</t>
    </r>
    <r>
      <rPr>
        <b/>
        <vertAlign val="superscript"/>
        <sz val="8"/>
        <rFont val="Times New Roman"/>
        <family val="1"/>
        <charset val="186"/>
      </rPr>
      <t>2</t>
    </r>
    <r>
      <rPr>
        <b/>
        <sz val="8"/>
        <rFont val="Times New Roman"/>
        <family val="1"/>
        <charset val="186"/>
      </rPr>
      <t>:</t>
    </r>
  </si>
  <si>
    <r>
      <t xml:space="preserve">I ceturksnī / 
II ceturksnī /
 III ceturksnī / 
IV ceturksnī </t>
    </r>
    <r>
      <rPr>
        <vertAlign val="superscript"/>
        <sz val="8"/>
        <rFont val="Times New Roman"/>
        <family val="1"/>
        <charset val="186"/>
      </rPr>
      <t>1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</si>
  <si>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 atskaitē tiek pievienota informācija par attiecīgo līdzfinansējumu avotiem</t>
    </r>
  </si>
  <si>
    <r>
      <rPr>
        <vertAlign val="superscript"/>
        <sz val="8"/>
        <rFont val="Times New Roman"/>
        <family val="1"/>
        <charset val="186"/>
      </rPr>
      <t>10</t>
    </r>
    <r>
      <rPr>
        <sz val="8"/>
        <rFont val="Times New Roman"/>
        <family val="1"/>
        <charset val="186"/>
      </rPr>
      <t xml:space="preserve"> iepirkts saturs - TV vajadzībām iepirkts saturs no ārvalstīm - filmas, raidījumi un ekranizējumi, kas nav TV veidots vai pasūtīts oriģinālsaturs</t>
    </r>
  </si>
  <si>
    <r>
      <rPr>
        <vertAlign val="superscript"/>
        <sz val="8"/>
        <rFont val="Times New Roman"/>
        <family val="1"/>
        <charset val="186"/>
      </rPr>
      <t>11</t>
    </r>
    <r>
      <rPr>
        <sz val="8"/>
        <rFont val="Times New Roman"/>
        <family val="1"/>
        <charset val="186"/>
      </rPr>
      <t xml:space="preserve"> atspoguļot sadalījumā pa valodām </t>
    </r>
  </si>
  <si>
    <t>II. pusgadā</t>
  </si>
  <si>
    <t>I.pusgadā</t>
  </si>
  <si>
    <t>Pārskata perioda ( 6, 12 mēnešu) izmaiņas</t>
  </si>
  <si>
    <t>Raidījumu pieejamības nodrošināšana</t>
  </si>
  <si>
    <t>Pārskata perioda 12 mēnešos</t>
  </si>
  <si>
    <t>Satura veidošana LSM.ENG</t>
  </si>
  <si>
    <t>Radio (saeimas plenārsēdes)</t>
  </si>
  <si>
    <t>Sagatavoja___Līga Kulakova________________________</t>
  </si>
  <si>
    <t xml:space="preserve"> LSM sabiedriskā pasūtījuma plāna apjoms un izpilde  2026.gadā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</si>
</sst>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0."/>
    <numFmt numFmtId="167" formatCode="#,##0_ ;\-#,##0\ "/>
  </numFmts>
  <fonts count="20">
    <font>
      <sz val="11"/>
      <color theme="1"/>
      <name val="Aptos Narrow"/>
      <family val="2"/>
      <charset val="186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  <charset val="186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Aptos Narrow"/>
      <family val="2"/>
      <charset val="186"/>
      <scheme val="minor"/>
    </font>
    <font>
      <vertAlign val="superscript"/>
      <sz val="8"/>
      <name val="Times New Roman"/>
      <family val="1"/>
      <charset val="186"/>
    </font>
    <font>
      <b/>
      <strike/>
      <sz val="8"/>
      <name val="Times New Roman"/>
      <family val="1"/>
    </font>
    <font>
      <sz val="10"/>
      <name val="Arial"/>
      <family val="2"/>
      <charset val="186"/>
    </font>
    <font>
      <sz val="10"/>
      <color indexed="8"/>
      <name val="MS Sans Serif"/>
    </font>
    <font>
      <sz val="11"/>
      <color theme="1"/>
      <name val="Aptos Narrow"/>
      <family val="2"/>
      <scheme val="minor"/>
    </font>
    <font>
      <b/>
      <sz val="8"/>
      <name val="Aptos Narrow"/>
      <family val="2"/>
      <charset val="186"/>
      <scheme val="minor"/>
    </font>
    <font>
      <strike/>
      <sz val="8"/>
      <name val="Times New Roman"/>
      <family val="1"/>
    </font>
    <font>
      <b/>
      <sz val="9"/>
      <name val="Times New Roman"/>
      <family val="1"/>
      <charset val="186"/>
    </font>
    <font>
      <b/>
      <sz val="9"/>
      <name val="Times New Roman"/>
      <family val="1"/>
    </font>
    <font>
      <b/>
      <sz val="9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C5D9F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3" fillId="0" borderId="0"/>
  </cellStyleXfs>
  <cellXfs count="506">
    <xf numFmtId="0" fontId="0" fillId="0" borderId="0" xfId="0"/>
    <xf numFmtId="0" fontId="2" fillId="3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3" fillId="0" borderId="2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7" fillId="0" borderId="47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58" xfId="0" applyFont="1" applyBorder="1" applyAlignment="1">
      <alignment horizont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top"/>
    </xf>
    <xf numFmtId="3" fontId="1" fillId="0" borderId="66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165" fontId="3" fillId="0" borderId="27" xfId="0" applyNumberFormat="1" applyFont="1" applyBorder="1" applyAlignment="1">
      <alignment horizontal="center"/>
    </xf>
    <xf numFmtId="165" fontId="3" fillId="5" borderId="27" xfId="0" applyNumberFormat="1" applyFont="1" applyFill="1" applyBorder="1" applyAlignment="1">
      <alignment horizontal="center"/>
    </xf>
    <xf numFmtId="165" fontId="7" fillId="5" borderId="10" xfId="0" applyNumberFormat="1" applyFont="1" applyFill="1" applyBorder="1" applyAlignment="1">
      <alignment horizontal="center"/>
    </xf>
    <xf numFmtId="165" fontId="7" fillId="5" borderId="27" xfId="0" applyNumberFormat="1" applyFont="1" applyFill="1" applyBorder="1" applyAlignment="1">
      <alignment horizontal="center"/>
    </xf>
    <xf numFmtId="165" fontId="7" fillId="0" borderId="58" xfId="0" applyNumberFormat="1" applyFont="1" applyBorder="1" applyAlignment="1">
      <alignment horizontal="center"/>
    </xf>
    <xf numFmtId="165" fontId="7" fillId="0" borderId="13" xfId="0" applyNumberFormat="1" applyFont="1" applyBorder="1" applyAlignment="1">
      <alignment horizontal="center"/>
    </xf>
    <xf numFmtId="0" fontId="14" fillId="0" borderId="0" xfId="0" applyFont="1"/>
    <xf numFmtId="165" fontId="3" fillId="0" borderId="58" xfId="0" applyNumberFormat="1" applyFont="1" applyBorder="1" applyAlignment="1">
      <alignment horizontal="center"/>
    </xf>
    <xf numFmtId="3" fontId="3" fillId="5" borderId="27" xfId="0" applyNumberFormat="1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165" fontId="2" fillId="0" borderId="58" xfId="0" applyNumberFormat="1" applyFont="1" applyBorder="1" applyAlignment="1">
      <alignment horizontal="center"/>
    </xf>
    <xf numFmtId="165" fontId="7" fillId="5" borderId="43" xfId="0" applyNumberFormat="1" applyFont="1" applyFill="1" applyBorder="1" applyAlignment="1">
      <alignment horizontal="center"/>
    </xf>
    <xf numFmtId="165" fontId="7" fillId="5" borderId="2" xfId="0" applyNumberFormat="1" applyFont="1" applyFill="1" applyBorder="1" applyAlignment="1">
      <alignment horizontal="center"/>
    </xf>
    <xf numFmtId="165" fontId="7" fillId="5" borderId="60" xfId="0" applyNumberFormat="1" applyFont="1" applyFill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3" fontId="7" fillId="6" borderId="43" xfId="0" applyNumberFormat="1" applyFont="1" applyFill="1" applyBorder="1" applyAlignment="1">
      <alignment horizontal="center"/>
    </xf>
    <xf numFmtId="3" fontId="7" fillId="6" borderId="10" xfId="0" applyNumberFormat="1" applyFont="1" applyFill="1" applyBorder="1" applyAlignment="1">
      <alignment horizontal="center"/>
    </xf>
    <xf numFmtId="3" fontId="3" fillId="6" borderId="10" xfId="0" applyNumberFormat="1" applyFont="1" applyFill="1" applyBorder="1" applyAlignment="1">
      <alignment horizontal="center"/>
    </xf>
    <xf numFmtId="3" fontId="1" fillId="5" borderId="7" xfId="0" applyNumberFormat="1" applyFont="1" applyFill="1" applyBorder="1" applyAlignment="1">
      <alignment horizontal="center"/>
    </xf>
    <xf numFmtId="3" fontId="7" fillId="5" borderId="7" xfId="0" applyNumberFormat="1" applyFont="1" applyFill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5" borderId="66" xfId="0" applyNumberFormat="1" applyFont="1" applyFill="1" applyBorder="1" applyAlignment="1">
      <alignment horizontal="center"/>
    </xf>
    <xf numFmtId="0" fontId="1" fillId="0" borderId="63" xfId="0" applyFont="1" applyBorder="1" applyAlignment="1">
      <alignment horizontal="left" vertical="center" wrapText="1"/>
    </xf>
    <xf numFmtId="3" fontId="1" fillId="0" borderId="57" xfId="0" applyNumberFormat="1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3" fontId="7" fillId="7" borderId="61" xfId="0" applyNumberFormat="1" applyFont="1" applyFill="1" applyBorder="1" applyAlignment="1">
      <alignment horizontal="center"/>
    </xf>
    <xf numFmtId="3" fontId="7" fillId="7" borderId="51" xfId="0" applyNumberFormat="1" applyFont="1" applyFill="1" applyBorder="1" applyAlignment="1">
      <alignment horizontal="center"/>
    </xf>
    <xf numFmtId="3" fontId="1" fillId="8" borderId="24" xfId="0" applyNumberFormat="1" applyFont="1" applyFill="1" applyBorder="1" applyAlignment="1">
      <alignment horizontal="center"/>
    </xf>
    <xf numFmtId="3" fontId="7" fillId="6" borderId="13" xfId="0" applyNumberFormat="1" applyFont="1" applyFill="1" applyBorder="1" applyAlignment="1">
      <alignment horizontal="center"/>
    </xf>
    <xf numFmtId="3" fontId="7" fillId="6" borderId="7" xfId="0" applyNumberFormat="1" applyFont="1" applyFill="1" applyBorder="1" applyAlignment="1">
      <alignment horizontal="center"/>
    </xf>
    <xf numFmtId="3" fontId="7" fillId="6" borderId="15" xfId="0" applyNumberFormat="1" applyFont="1" applyFill="1" applyBorder="1" applyAlignment="1">
      <alignment horizontal="center"/>
    </xf>
    <xf numFmtId="0" fontId="7" fillId="0" borderId="48" xfId="0" applyFont="1" applyBorder="1" applyAlignment="1">
      <alignment vertical="center"/>
    </xf>
    <xf numFmtId="3" fontId="7" fillId="5" borderId="24" xfId="0" applyNumberFormat="1" applyFont="1" applyFill="1" applyBorder="1" applyAlignment="1">
      <alignment horizontal="center"/>
    </xf>
    <xf numFmtId="165" fontId="3" fillId="5" borderId="12" xfId="0" applyNumberFormat="1" applyFont="1" applyFill="1" applyBorder="1" applyAlignment="1">
      <alignment horizontal="center"/>
    </xf>
    <xf numFmtId="165" fontId="7" fillId="5" borderId="58" xfId="0" applyNumberFormat="1" applyFont="1" applyFill="1" applyBorder="1" applyAlignment="1">
      <alignment horizontal="center"/>
    </xf>
    <xf numFmtId="165" fontId="3" fillId="5" borderId="58" xfId="0" applyNumberFormat="1" applyFont="1" applyFill="1" applyBorder="1" applyAlignment="1">
      <alignment horizontal="center"/>
    </xf>
    <xf numFmtId="165" fontId="7" fillId="5" borderId="13" xfId="0" applyNumberFormat="1" applyFont="1" applyFill="1" applyBorder="1" applyAlignment="1">
      <alignment horizontal="center"/>
    </xf>
    <xf numFmtId="3" fontId="7" fillId="5" borderId="13" xfId="0" applyNumberFormat="1" applyFont="1" applyFill="1" applyBorder="1" applyAlignment="1">
      <alignment horizontal="center"/>
    </xf>
    <xf numFmtId="165" fontId="2" fillId="5" borderId="58" xfId="0" applyNumberFormat="1" applyFont="1" applyFill="1" applyBorder="1" applyAlignment="1">
      <alignment horizontal="center"/>
    </xf>
    <xf numFmtId="165" fontId="7" fillId="7" borderId="43" xfId="0" applyNumberFormat="1" applyFont="1" applyFill="1" applyBorder="1" applyAlignment="1">
      <alignment horizontal="center"/>
    </xf>
    <xf numFmtId="165" fontId="7" fillId="7" borderId="2" xfId="0" applyNumberFormat="1" applyFont="1" applyFill="1" applyBorder="1" applyAlignment="1">
      <alignment horizontal="center"/>
    </xf>
    <xf numFmtId="165" fontId="7" fillId="7" borderId="10" xfId="0" applyNumberFormat="1" applyFont="1" applyFill="1" applyBorder="1" applyAlignment="1">
      <alignment horizontal="center"/>
    </xf>
    <xf numFmtId="165" fontId="7" fillId="7" borderId="13" xfId="0" applyNumberFormat="1" applyFont="1" applyFill="1" applyBorder="1" applyAlignment="1">
      <alignment horizontal="center"/>
    </xf>
    <xf numFmtId="165" fontId="3" fillId="7" borderId="7" xfId="0" applyNumberFormat="1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165" fontId="3" fillId="7" borderId="13" xfId="0" applyNumberFormat="1" applyFont="1" applyFill="1" applyBorder="1" applyAlignment="1">
      <alignment horizontal="center"/>
    </xf>
    <xf numFmtId="165" fontId="7" fillId="7" borderId="15" xfId="0" applyNumberFormat="1" applyFont="1" applyFill="1" applyBorder="1" applyAlignment="1">
      <alignment horizontal="center"/>
    </xf>
    <xf numFmtId="165" fontId="7" fillId="7" borderId="7" xfId="0" applyNumberFormat="1" applyFont="1" applyFill="1" applyBorder="1" applyAlignment="1">
      <alignment horizontal="center"/>
    </xf>
    <xf numFmtId="165" fontId="3" fillId="7" borderId="54" xfId="0" applyNumberFormat="1" applyFont="1" applyFill="1" applyBorder="1" applyAlignment="1">
      <alignment horizontal="center"/>
    </xf>
    <xf numFmtId="165" fontId="3" fillId="7" borderId="34" xfId="0" applyNumberFormat="1" applyFont="1" applyFill="1" applyBorder="1" applyAlignment="1">
      <alignment horizontal="center"/>
    </xf>
    <xf numFmtId="165" fontId="3" fillId="5" borderId="66" xfId="0" applyNumberFormat="1" applyFont="1" applyFill="1" applyBorder="1" applyAlignment="1">
      <alignment horizontal="center"/>
    </xf>
    <xf numFmtId="165" fontId="3" fillId="5" borderId="59" xfId="0" applyNumberFormat="1" applyFont="1" applyFill="1" applyBorder="1" applyAlignment="1">
      <alignment horizontal="center"/>
    </xf>
    <xf numFmtId="3" fontId="1" fillId="5" borderId="29" xfId="0" applyNumberFormat="1" applyFont="1" applyFill="1" applyBorder="1" applyAlignment="1">
      <alignment horizontal="center"/>
    </xf>
    <xf numFmtId="165" fontId="3" fillId="5" borderId="62" xfId="0" applyNumberFormat="1" applyFont="1" applyFill="1" applyBorder="1" applyAlignment="1">
      <alignment horizontal="center"/>
    </xf>
    <xf numFmtId="165" fontId="3" fillId="5" borderId="57" xfId="0" applyNumberFormat="1" applyFont="1" applyFill="1" applyBorder="1" applyAlignment="1">
      <alignment horizontal="center"/>
    </xf>
    <xf numFmtId="165" fontId="7" fillId="5" borderId="59" xfId="0" applyNumberFormat="1" applyFont="1" applyFill="1" applyBorder="1" applyAlignment="1">
      <alignment horizontal="center"/>
    </xf>
    <xf numFmtId="165" fontId="3" fillId="5" borderId="58" xfId="0" applyNumberFormat="1" applyFont="1" applyFill="1" applyBorder="1" applyAlignment="1">
      <alignment horizontal="center" vertical="center"/>
    </xf>
    <xf numFmtId="165" fontId="3" fillId="5" borderId="66" xfId="0" applyNumberFormat="1" applyFont="1" applyFill="1" applyBorder="1" applyAlignment="1">
      <alignment horizontal="center" vertical="center"/>
    </xf>
    <xf numFmtId="165" fontId="3" fillId="5" borderId="35" xfId="0" applyNumberFormat="1" applyFont="1" applyFill="1" applyBorder="1" applyAlignment="1">
      <alignment horizontal="center"/>
    </xf>
    <xf numFmtId="165" fontId="2" fillId="5" borderId="35" xfId="0" applyNumberFormat="1" applyFont="1" applyFill="1" applyBorder="1" applyAlignment="1">
      <alignment horizontal="center"/>
    </xf>
    <xf numFmtId="3" fontId="3" fillId="5" borderId="58" xfId="0" applyNumberFormat="1" applyFont="1" applyFill="1" applyBorder="1" applyAlignment="1">
      <alignment horizontal="center"/>
    </xf>
    <xf numFmtId="3" fontId="1" fillId="5" borderId="10" xfId="0" applyNumberFormat="1" applyFont="1" applyFill="1" applyBorder="1" applyAlignment="1">
      <alignment horizontal="center"/>
    </xf>
    <xf numFmtId="3" fontId="3" fillId="6" borderId="34" xfId="0" applyNumberFormat="1" applyFont="1" applyFill="1" applyBorder="1" applyAlignment="1">
      <alignment horizontal="center"/>
    </xf>
    <xf numFmtId="3" fontId="1" fillId="8" borderId="22" xfId="0" applyNumberFormat="1" applyFont="1" applyFill="1" applyBorder="1" applyAlignment="1">
      <alignment horizontal="center"/>
    </xf>
    <xf numFmtId="3" fontId="7" fillId="6" borderId="54" xfId="0" applyNumberFormat="1" applyFont="1" applyFill="1" applyBorder="1" applyAlignment="1">
      <alignment horizontal="center"/>
    </xf>
    <xf numFmtId="3" fontId="7" fillId="6" borderId="34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3" fillId="0" borderId="27" xfId="0" applyFont="1" applyBorder="1"/>
    <xf numFmtId="0" fontId="1" fillId="0" borderId="27" xfId="0" applyFont="1" applyBorder="1"/>
    <xf numFmtId="0" fontId="7" fillId="2" borderId="4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3" xfId="0" applyFont="1" applyFill="1" applyBorder="1"/>
    <xf numFmtId="0" fontId="7" fillId="2" borderId="4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right" vertical="center" wrapText="1"/>
    </xf>
    <xf numFmtId="0" fontId="3" fillId="2" borderId="54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4" xfId="0" applyFont="1" applyFill="1" applyBorder="1"/>
    <xf numFmtId="0" fontId="3" fillId="2" borderId="41" xfId="0" applyFont="1" applyFill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52" xfId="0" applyFont="1" applyBorder="1"/>
    <xf numFmtId="0" fontId="3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29" xfId="0" applyFont="1" applyBorder="1"/>
    <xf numFmtId="0" fontId="1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7" fillId="0" borderId="1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center"/>
    </xf>
    <xf numFmtId="0" fontId="1" fillId="0" borderId="6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/>
    </xf>
    <xf numFmtId="0" fontId="1" fillId="0" borderId="57" xfId="0" applyFont="1" applyBorder="1"/>
    <xf numFmtId="0" fontId="1" fillId="0" borderId="63" xfId="0" applyFont="1" applyBorder="1" applyAlignment="1">
      <alignment horizontal="center"/>
    </xf>
    <xf numFmtId="0" fontId="3" fillId="0" borderId="5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" fillId="0" borderId="36" xfId="0" applyFont="1" applyBorder="1"/>
    <xf numFmtId="0" fontId="3" fillId="0" borderId="37" xfId="0" applyFont="1" applyBorder="1" applyAlignment="1">
      <alignment horizontal="center"/>
    </xf>
    <xf numFmtId="0" fontId="7" fillId="0" borderId="43" xfId="0" applyFont="1" applyBorder="1"/>
    <xf numFmtId="0" fontId="7" fillId="0" borderId="42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9" borderId="42" xfId="0" applyFont="1" applyFill="1" applyBorder="1" applyAlignment="1">
      <alignment horizontal="center" vertical="center" wrapText="1"/>
    </xf>
    <xf numFmtId="0" fontId="7" fillId="9" borderId="43" xfId="0" applyFont="1" applyFill="1" applyBorder="1" applyAlignment="1">
      <alignment horizontal="center"/>
    </xf>
    <xf numFmtId="0" fontId="7" fillId="9" borderId="43" xfId="0" applyFont="1" applyFill="1" applyBorder="1"/>
    <xf numFmtId="0" fontId="7" fillId="9" borderId="42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right" vertical="center" wrapText="1"/>
    </xf>
    <xf numFmtId="0" fontId="3" fillId="9" borderId="10" xfId="0" applyFont="1" applyFill="1" applyBorder="1" applyAlignment="1">
      <alignment horizontal="center"/>
    </xf>
    <xf numFmtId="0" fontId="3" fillId="9" borderId="10" xfId="0" applyFont="1" applyFill="1" applyBorder="1"/>
    <xf numFmtId="0" fontId="3" fillId="9" borderId="11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right" vertical="center" wrapText="1"/>
    </xf>
    <xf numFmtId="0" fontId="3" fillId="9" borderId="34" xfId="0" applyFont="1" applyFill="1" applyBorder="1" applyAlignment="1">
      <alignment horizontal="center"/>
    </xf>
    <xf numFmtId="0" fontId="3" fillId="9" borderId="34" xfId="0" applyFont="1" applyFill="1" applyBorder="1"/>
    <xf numFmtId="0" fontId="3" fillId="9" borderId="41" xfId="0" applyFont="1" applyFill="1" applyBorder="1" applyAlignment="1">
      <alignment horizontal="center"/>
    </xf>
    <xf numFmtId="0" fontId="3" fillId="9" borderId="54" xfId="0" applyFont="1" applyFill="1" applyBorder="1" applyAlignment="1">
      <alignment horizontal="center"/>
    </xf>
    <xf numFmtId="0" fontId="1" fillId="0" borderId="4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3" xfId="0" applyFont="1" applyBorder="1"/>
    <xf numFmtId="0" fontId="1" fillId="0" borderId="42" xfId="0" applyFont="1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" fillId="0" borderId="73" xfId="0" applyFont="1" applyBorder="1" applyAlignment="1">
      <alignment horizontal="left" vertical="center" wrapText="1"/>
    </xf>
    <xf numFmtId="0" fontId="1" fillId="0" borderId="66" xfId="0" applyFont="1" applyBorder="1" applyAlignment="1">
      <alignment horizontal="center"/>
    </xf>
    <xf numFmtId="0" fontId="1" fillId="0" borderId="66" xfId="0" applyFont="1" applyBorder="1"/>
    <xf numFmtId="0" fontId="1" fillId="0" borderId="73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7" fillId="2" borderId="47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center"/>
    </xf>
    <xf numFmtId="0" fontId="7" fillId="2" borderId="51" xfId="0" applyFont="1" applyFill="1" applyBorder="1"/>
    <xf numFmtId="0" fontId="7" fillId="2" borderId="47" xfId="0" applyFont="1" applyFill="1" applyBorder="1" applyAlignment="1">
      <alignment horizontal="center"/>
    </xf>
    <xf numFmtId="0" fontId="3" fillId="0" borderId="23" xfId="0" applyFont="1" applyBorder="1" applyAlignment="1">
      <alignment wrapText="1"/>
    </xf>
    <xf numFmtId="0" fontId="1" fillId="4" borderId="22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4" xfId="0" applyFont="1" applyFill="1" applyBorder="1"/>
    <xf numFmtId="0" fontId="1" fillId="0" borderId="23" xfId="0" applyFont="1" applyBorder="1" applyAlignment="1">
      <alignment horizontal="center"/>
    </xf>
    <xf numFmtId="0" fontId="3" fillId="0" borderId="20" xfId="0" applyFont="1" applyBorder="1" applyAlignment="1">
      <alignment wrapText="1"/>
    </xf>
    <xf numFmtId="0" fontId="1" fillId="4" borderId="1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2" xfId="0" applyFont="1" applyFill="1" applyBorder="1"/>
    <xf numFmtId="0" fontId="1" fillId="0" borderId="20" xfId="0" applyFont="1" applyBorder="1" applyAlignment="1">
      <alignment horizontal="center"/>
    </xf>
    <xf numFmtId="0" fontId="16" fillId="10" borderId="74" xfId="0" applyFont="1" applyFill="1" applyBorder="1" applyAlignment="1">
      <alignment horizontal="center" vertical="center" wrapText="1"/>
    </xf>
    <xf numFmtId="0" fontId="16" fillId="10" borderId="75" xfId="0" applyFont="1" applyFill="1" applyBorder="1" applyAlignment="1">
      <alignment horizontal="center"/>
    </xf>
    <xf numFmtId="0" fontId="16" fillId="10" borderId="76" xfId="0" applyFont="1" applyFill="1" applyBorder="1" applyAlignment="1">
      <alignment horizontal="center"/>
    </xf>
    <xf numFmtId="0" fontId="16" fillId="10" borderId="75" xfId="0" applyFont="1" applyFill="1" applyBorder="1"/>
    <xf numFmtId="0" fontId="16" fillId="10" borderId="78" xfId="0" applyFont="1" applyFill="1" applyBorder="1" applyAlignment="1">
      <alignment horizontal="center"/>
    </xf>
    <xf numFmtId="0" fontId="18" fillId="0" borderId="0" xfId="0" applyFont="1"/>
    <xf numFmtId="0" fontId="7" fillId="10" borderId="21" xfId="0" applyFont="1" applyFill="1" applyBorder="1" applyAlignment="1">
      <alignment horizontal="right" vertical="center" wrapText="1"/>
    </xf>
    <xf numFmtId="0" fontId="7" fillId="10" borderId="24" xfId="0" applyFont="1" applyFill="1" applyBorder="1" applyAlignment="1">
      <alignment horizontal="center"/>
    </xf>
    <xf numFmtId="0" fontId="7" fillId="10" borderId="22" xfId="0" applyFont="1" applyFill="1" applyBorder="1" applyAlignment="1">
      <alignment horizontal="center"/>
    </xf>
    <xf numFmtId="0" fontId="7" fillId="10" borderId="24" xfId="0" applyFont="1" applyFill="1" applyBorder="1"/>
    <xf numFmtId="0" fontId="7" fillId="10" borderId="23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right" vertical="center" wrapText="1"/>
    </xf>
    <xf numFmtId="0" fontId="7" fillId="10" borderId="10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7" fillId="10" borderId="10" xfId="0" applyFont="1" applyFill="1" applyBorder="1"/>
    <xf numFmtId="0" fontId="7" fillId="10" borderId="11" xfId="0" applyFont="1" applyFill="1" applyBorder="1" applyAlignment="1">
      <alignment horizontal="center"/>
    </xf>
    <xf numFmtId="0" fontId="7" fillId="10" borderId="16" xfId="0" applyFont="1" applyFill="1" applyBorder="1" applyAlignment="1">
      <alignment horizontal="right" vertical="center" wrapText="1"/>
    </xf>
    <xf numFmtId="0" fontId="7" fillId="10" borderId="15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0" fontId="7" fillId="10" borderId="7" xfId="0" applyFont="1" applyFill="1" applyBorder="1"/>
    <xf numFmtId="0" fontId="7" fillId="10" borderId="17" xfId="0" applyFont="1" applyFill="1" applyBorder="1" applyAlignment="1">
      <alignment horizontal="center"/>
    </xf>
    <xf numFmtId="0" fontId="7" fillId="10" borderId="54" xfId="0" applyFont="1" applyFill="1" applyBorder="1" applyAlignment="1">
      <alignment horizontal="center"/>
    </xf>
    <xf numFmtId="0" fontId="7" fillId="10" borderId="34" xfId="0" applyFont="1" applyFill="1" applyBorder="1" applyAlignment="1">
      <alignment horizontal="center"/>
    </xf>
    <xf numFmtId="0" fontId="7" fillId="10" borderId="41" xfId="0" applyFont="1" applyFill="1" applyBorder="1" applyAlignment="1">
      <alignment horizontal="center"/>
    </xf>
    <xf numFmtId="0" fontId="7" fillId="0" borderId="31" xfId="0" applyFont="1" applyBorder="1" applyAlignment="1">
      <alignment vertical="center"/>
    </xf>
    <xf numFmtId="0" fontId="7" fillId="0" borderId="23" xfId="0" applyFont="1" applyBorder="1" applyAlignment="1">
      <alignment horizontal="right" vertical="center" wrapText="1"/>
    </xf>
    <xf numFmtId="0" fontId="7" fillId="0" borderId="22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7" fillId="0" borderId="6" xfId="0" applyFont="1" applyBorder="1" applyAlignment="1">
      <alignment vertical="center"/>
    </xf>
    <xf numFmtId="0" fontId="7" fillId="0" borderId="11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0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3" fillId="0" borderId="37" xfId="0" applyFont="1" applyBorder="1" applyAlignment="1">
      <alignment horizontal="right"/>
    </xf>
    <xf numFmtId="0" fontId="3" fillId="11" borderId="0" xfId="0" applyFont="1" applyFill="1" applyAlignment="1">
      <alignment horizontal="center"/>
    </xf>
    <xf numFmtId="0" fontId="7" fillId="11" borderId="0" xfId="0" applyFont="1" applyFill="1" applyAlignment="1">
      <alignment horizontal="right" vertical="center"/>
    </xf>
    <xf numFmtId="0" fontId="3" fillId="0" borderId="0" xfId="0" applyFont="1" applyAlignment="1">
      <alignment horizontal="center"/>
    </xf>
    <xf numFmtId="0" fontId="3" fillId="11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 wrapText="1"/>
    </xf>
    <xf numFmtId="166" fontId="3" fillId="11" borderId="0" xfId="0" applyNumberFormat="1" applyFont="1" applyFill="1" applyAlignment="1">
      <alignment horizontal="center"/>
    </xf>
    <xf numFmtId="0" fontId="3" fillId="11" borderId="0" xfId="0" applyFont="1" applyFill="1" applyAlignment="1">
      <alignment horizontal="right"/>
    </xf>
    <xf numFmtId="0" fontId="3" fillId="0" borderId="33" xfId="0" applyFont="1" applyBorder="1" applyAlignment="1" applyProtection="1">
      <alignment horizontal="right" vertical="center" wrapText="1"/>
      <protection locked="0"/>
    </xf>
    <xf numFmtId="0" fontId="3" fillId="0" borderId="28" xfId="0" applyFont="1" applyBorder="1" applyAlignment="1" applyProtection="1">
      <alignment horizontal="right" vertical="center" wrapText="1"/>
      <protection locked="0"/>
    </xf>
    <xf numFmtId="3" fontId="7" fillId="6" borderId="24" xfId="0" applyNumberFormat="1" applyFont="1" applyFill="1" applyBorder="1" applyAlignment="1">
      <alignment horizontal="center"/>
    </xf>
    <xf numFmtId="3" fontId="7" fillId="6" borderId="22" xfId="0" applyNumberFormat="1" applyFont="1" applyFill="1" applyBorder="1" applyAlignment="1">
      <alignment horizontal="center"/>
    </xf>
    <xf numFmtId="3" fontId="1" fillId="4" borderId="15" xfId="0" applyNumberFormat="1" applyFont="1" applyFill="1" applyBorder="1" applyAlignment="1">
      <alignment horizontal="center"/>
    </xf>
    <xf numFmtId="3" fontId="1" fillId="4" borderId="7" xfId="0" applyNumberFormat="1" applyFont="1" applyFill="1" applyBorder="1" applyAlignment="1">
      <alignment horizontal="center"/>
    </xf>
    <xf numFmtId="3" fontId="7" fillId="6" borderId="75" xfId="0" applyNumberFormat="1" applyFont="1" applyFill="1" applyBorder="1" applyAlignment="1">
      <alignment horizontal="center"/>
    </xf>
    <xf numFmtId="3" fontId="7" fillId="6" borderId="76" xfId="0" applyNumberFormat="1" applyFont="1" applyFill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3" fillId="0" borderId="32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165" fontId="1" fillId="5" borderId="13" xfId="0" applyNumberFormat="1" applyFont="1" applyFill="1" applyBorder="1" applyAlignment="1">
      <alignment horizontal="center"/>
    </xf>
    <xf numFmtId="0" fontId="7" fillId="0" borderId="28" xfId="0" applyFont="1" applyBorder="1" applyAlignment="1" applyProtection="1">
      <alignment horizontal="right" vertical="center" wrapText="1"/>
      <protection locked="0"/>
    </xf>
    <xf numFmtId="0" fontId="7" fillId="0" borderId="27" xfId="0" applyFont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65" fontId="7" fillId="6" borderId="2" xfId="0" applyNumberFormat="1" applyFont="1" applyFill="1" applyBorder="1" applyAlignment="1">
      <alignment horizontal="center"/>
    </xf>
    <xf numFmtId="165" fontId="7" fillId="6" borderId="13" xfId="0" applyNumberFormat="1" applyFont="1" applyFill="1" applyBorder="1" applyAlignment="1">
      <alignment horizontal="center"/>
    </xf>
    <xf numFmtId="165" fontId="3" fillId="6" borderId="15" xfId="0" applyNumberFormat="1" applyFont="1" applyFill="1" applyBorder="1" applyAlignment="1">
      <alignment horizontal="center"/>
    </xf>
    <xf numFmtId="165" fontId="3" fillId="6" borderId="13" xfId="0" applyNumberFormat="1" applyFont="1" applyFill="1" applyBorder="1" applyAlignment="1">
      <alignment horizontal="center"/>
    </xf>
    <xf numFmtId="165" fontId="3" fillId="6" borderId="54" xfId="0" applyNumberFormat="1" applyFont="1" applyFill="1" applyBorder="1" applyAlignment="1">
      <alignment horizontal="center"/>
    </xf>
    <xf numFmtId="165" fontId="7" fillId="5" borderId="15" xfId="0" applyNumberFormat="1" applyFont="1" applyFill="1" applyBorder="1" applyAlignment="1">
      <alignment horizontal="center"/>
    </xf>
    <xf numFmtId="165" fontId="1" fillId="0" borderId="69" xfId="0" applyNumberFormat="1" applyFont="1" applyBorder="1" applyAlignment="1">
      <alignment horizontal="center"/>
    </xf>
    <xf numFmtId="165" fontId="1" fillId="0" borderId="62" xfId="0" applyNumberFormat="1" applyFont="1" applyBorder="1" applyAlignment="1">
      <alignment horizontal="center"/>
    </xf>
    <xf numFmtId="165" fontId="7" fillId="7" borderId="61" xfId="0" applyNumberFormat="1" applyFont="1" applyFill="1" applyBorder="1" applyAlignment="1">
      <alignment horizontal="center"/>
    </xf>
    <xf numFmtId="165" fontId="1" fillId="8" borderId="22" xfId="0" applyNumberFormat="1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165" fontId="7" fillId="6" borderId="76" xfId="0" applyNumberFormat="1" applyFont="1" applyFill="1" applyBorder="1" applyAlignment="1">
      <alignment horizontal="center"/>
    </xf>
    <xf numFmtId="165" fontId="7" fillId="6" borderId="22" xfId="0" applyNumberFormat="1" applyFont="1" applyFill="1" applyBorder="1" applyAlignment="1">
      <alignment horizontal="center"/>
    </xf>
    <xf numFmtId="165" fontId="7" fillId="6" borderId="15" xfId="0" applyNumberFormat="1" applyFont="1" applyFill="1" applyBorder="1" applyAlignment="1">
      <alignment horizontal="center"/>
    </xf>
    <xf numFmtId="165" fontId="7" fillId="6" borderId="54" xfId="0" applyNumberFormat="1" applyFont="1" applyFill="1" applyBorder="1" applyAlignment="1">
      <alignment horizontal="center"/>
    </xf>
    <xf numFmtId="165" fontId="7" fillId="0" borderId="22" xfId="0" applyNumberFormat="1" applyFont="1" applyBorder="1" applyAlignment="1">
      <alignment horizontal="center"/>
    </xf>
    <xf numFmtId="165" fontId="3" fillId="0" borderId="64" xfId="0" applyNumberFormat="1" applyFont="1" applyBorder="1" applyAlignment="1">
      <alignment horizontal="center"/>
    </xf>
    <xf numFmtId="165" fontId="3" fillId="0" borderId="22" xfId="0" applyNumberFormat="1" applyFont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165" fontId="7" fillId="0" borderId="15" xfId="0" applyNumberFormat="1" applyFont="1" applyBorder="1" applyAlignment="1">
      <alignment horizontal="center"/>
    </xf>
    <xf numFmtId="165" fontId="7" fillId="0" borderId="19" xfId="0" applyNumberFormat="1" applyFont="1" applyBorder="1" applyAlignment="1">
      <alignment horizontal="center"/>
    </xf>
    <xf numFmtId="165" fontId="3" fillId="0" borderId="35" xfId="0" applyNumberFormat="1" applyFont="1" applyBorder="1" applyAlignment="1">
      <alignment horizontal="center"/>
    </xf>
    <xf numFmtId="0" fontId="3" fillId="0" borderId="20" xfId="0" applyFont="1" applyBorder="1" applyAlignment="1" applyProtection="1">
      <alignment horizontal="righ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2" borderId="4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right" vertical="center" wrapText="1"/>
    </xf>
    <xf numFmtId="0" fontId="7" fillId="0" borderId="42" xfId="0" applyFont="1" applyBorder="1" applyAlignment="1">
      <alignment horizontal="left" vertical="center" wrapText="1"/>
    </xf>
    <xf numFmtId="0" fontId="1" fillId="0" borderId="28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3" fillId="0" borderId="37" xfId="0" applyFont="1" applyBorder="1" applyAlignment="1" applyProtection="1">
      <alignment horizontal="right" vertical="center" wrapText="1"/>
      <protection locked="0"/>
    </xf>
    <xf numFmtId="0" fontId="3" fillId="9" borderId="23" xfId="0" applyFont="1" applyFill="1" applyBorder="1" applyAlignment="1">
      <alignment horizontal="right" vertical="center" wrapText="1"/>
    </xf>
    <xf numFmtId="0" fontId="16" fillId="10" borderId="77" xfId="0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right" vertical="center" wrapText="1"/>
    </xf>
    <xf numFmtId="0" fontId="7" fillId="10" borderId="11" xfId="0" applyFont="1" applyFill="1" applyBorder="1" applyAlignment="1">
      <alignment horizontal="right" vertical="center" wrapText="1"/>
    </xf>
    <xf numFmtId="0" fontId="7" fillId="10" borderId="17" xfId="0" applyFont="1" applyFill="1" applyBorder="1" applyAlignment="1">
      <alignment horizontal="right" vertical="center" wrapText="1"/>
    </xf>
    <xf numFmtId="3" fontId="7" fillId="5" borderId="58" xfId="0" applyNumberFormat="1" applyFont="1" applyFill="1" applyBorder="1" applyAlignment="1">
      <alignment horizontal="center"/>
    </xf>
    <xf numFmtId="3" fontId="7" fillId="2" borderId="43" xfId="0" applyNumberFormat="1" applyFont="1" applyFill="1" applyBorder="1"/>
    <xf numFmtId="3" fontId="3" fillId="2" borderId="10" xfId="0" applyNumberFormat="1" applyFont="1" applyFill="1" applyBorder="1"/>
    <xf numFmtId="3" fontId="3" fillId="2" borderId="7" xfId="0" applyNumberFormat="1" applyFont="1" applyFill="1" applyBorder="1"/>
    <xf numFmtId="3" fontId="3" fillId="2" borderId="34" xfId="0" applyNumberFormat="1" applyFont="1" applyFill="1" applyBorder="1"/>
    <xf numFmtId="3" fontId="7" fillId="9" borderId="43" xfId="0" applyNumberFormat="1" applyFont="1" applyFill="1" applyBorder="1"/>
    <xf numFmtId="3" fontId="3" fillId="9" borderId="10" xfId="0" applyNumberFormat="1" applyFont="1" applyFill="1" applyBorder="1"/>
    <xf numFmtId="3" fontId="3" fillId="9" borderId="34" xfId="0" applyNumberFormat="1" applyFont="1" applyFill="1" applyBorder="1"/>
    <xf numFmtId="3" fontId="16" fillId="10" borderId="75" xfId="0" applyNumberFormat="1" applyFont="1" applyFill="1" applyBorder="1"/>
    <xf numFmtId="3" fontId="7" fillId="10" borderId="24" xfId="0" applyNumberFormat="1" applyFont="1" applyFill="1" applyBorder="1"/>
    <xf numFmtId="3" fontId="7" fillId="10" borderId="10" xfId="0" applyNumberFormat="1" applyFont="1" applyFill="1" applyBorder="1"/>
    <xf numFmtId="3" fontId="3" fillId="0" borderId="27" xfId="0" applyNumberFormat="1" applyFont="1" applyBorder="1"/>
    <xf numFmtId="3" fontId="7" fillId="0" borderId="52" xfId="0" applyNumberFormat="1" applyFont="1" applyBorder="1"/>
    <xf numFmtId="3" fontId="1" fillId="0" borderId="12" xfId="0" applyNumberFormat="1" applyFont="1" applyBorder="1"/>
    <xf numFmtId="3" fontId="1" fillId="0" borderId="29" xfId="0" applyNumberFormat="1" applyFont="1" applyBorder="1"/>
    <xf numFmtId="165" fontId="7" fillId="0" borderId="52" xfId="0" applyNumberFormat="1" applyFont="1" applyBorder="1" applyAlignment="1">
      <alignment horizontal="center"/>
    </xf>
    <xf numFmtId="167" fontId="1" fillId="0" borderId="43" xfId="0" applyNumberFormat="1" applyFont="1" applyBorder="1"/>
    <xf numFmtId="165" fontId="7" fillId="2" borderId="2" xfId="0" applyNumberFormat="1" applyFont="1" applyFill="1" applyBorder="1" applyAlignment="1">
      <alignment horizontal="center"/>
    </xf>
    <xf numFmtId="165" fontId="3" fillId="2" borderId="13" xfId="0" applyNumberFormat="1" applyFont="1" applyFill="1" applyBorder="1" applyAlignment="1">
      <alignment horizontal="center"/>
    </xf>
    <xf numFmtId="167" fontId="1" fillId="0" borderId="27" xfId="0" applyNumberFormat="1" applyFont="1" applyBorder="1"/>
    <xf numFmtId="167" fontId="7" fillId="0" borderId="10" xfId="0" applyNumberFormat="1" applyFont="1" applyBorder="1"/>
    <xf numFmtId="3" fontId="7" fillId="0" borderId="10" xfId="0" applyNumberFormat="1" applyFont="1" applyBorder="1"/>
    <xf numFmtId="3" fontId="1" fillId="0" borderId="27" xfId="0" applyNumberFormat="1" applyFont="1" applyBorder="1"/>
    <xf numFmtId="167" fontId="7" fillId="2" borderId="51" xfId="0" applyNumberFormat="1" applyFont="1" applyFill="1" applyBorder="1"/>
    <xf numFmtId="167" fontId="1" fillId="0" borderId="66" xfId="0" applyNumberFormat="1" applyFont="1" applyBorder="1"/>
    <xf numFmtId="167" fontId="1" fillId="4" borderId="12" xfId="0" applyNumberFormat="1" applyFont="1" applyFill="1" applyBorder="1"/>
    <xf numFmtId="3" fontId="1" fillId="0" borderId="32" xfId="0" applyNumberFormat="1" applyFont="1" applyBorder="1"/>
    <xf numFmtId="3" fontId="1" fillId="0" borderId="66" xfId="0" applyNumberFormat="1" applyFont="1" applyBorder="1"/>
    <xf numFmtId="3" fontId="7" fillId="0" borderId="22" xfId="0" applyNumberFormat="1" applyFont="1" applyBorder="1" applyAlignment="1">
      <alignment horizontal="center"/>
    </xf>
    <xf numFmtId="3" fontId="3" fillId="0" borderId="64" xfId="0" applyNumberFormat="1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 vertical="center"/>
    </xf>
    <xf numFmtId="3" fontId="1" fillId="0" borderId="36" xfId="0" applyNumberFormat="1" applyFont="1" applyBorder="1"/>
    <xf numFmtId="167" fontId="3" fillId="0" borderId="27" xfId="0" applyNumberFormat="1" applyFont="1" applyBorder="1"/>
    <xf numFmtId="167" fontId="1" fillId="0" borderId="10" xfId="0" applyNumberFormat="1" applyFont="1" applyBorder="1"/>
    <xf numFmtId="3" fontId="7" fillId="10" borderId="7" xfId="0" applyNumberFormat="1" applyFont="1" applyFill="1" applyBorder="1"/>
    <xf numFmtId="167" fontId="7" fillId="10" borderId="7" xfId="0" applyNumberFormat="1" applyFont="1" applyFill="1" applyBorder="1"/>
    <xf numFmtId="167" fontId="7" fillId="10" borderId="34" xfId="0" applyNumberFormat="1" applyFont="1" applyFill="1" applyBorder="1"/>
    <xf numFmtId="3" fontId="7" fillId="5" borderId="2" xfId="0" applyNumberFormat="1" applyFont="1" applyFill="1" applyBorder="1" applyAlignment="1">
      <alignment horizontal="center"/>
    </xf>
    <xf numFmtId="165" fontId="7" fillId="0" borderId="43" xfId="0" applyNumberFormat="1" applyFont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165" fontId="1" fillId="0" borderId="59" xfId="0" applyNumberFormat="1" applyFont="1" applyBorder="1" applyAlignment="1">
      <alignment horizontal="center"/>
    </xf>
    <xf numFmtId="3" fontId="7" fillId="0" borderId="43" xfId="0" applyNumberFormat="1" applyFont="1" applyBorder="1"/>
    <xf numFmtId="167" fontId="1" fillId="4" borderId="24" xfId="0" applyNumberFormat="1" applyFont="1" applyFill="1" applyBorder="1"/>
    <xf numFmtId="1" fontId="7" fillId="2" borderId="51" xfId="0" applyNumberFormat="1" applyFont="1" applyFill="1" applyBorder="1"/>
    <xf numFmtId="1" fontId="7" fillId="9" borderId="43" xfId="0" applyNumberFormat="1" applyFont="1" applyFill="1" applyBorder="1"/>
    <xf numFmtId="1" fontId="3" fillId="9" borderId="10" xfId="0" applyNumberFormat="1" applyFont="1" applyFill="1" applyBorder="1"/>
    <xf numFmtId="1" fontId="3" fillId="9" borderId="34" xfId="0" applyNumberFormat="1" applyFont="1" applyFill="1" applyBorder="1"/>
    <xf numFmtId="0" fontId="7" fillId="9" borderId="10" xfId="0" applyFont="1" applyFill="1" applyBorder="1" applyAlignment="1">
      <alignment horizontal="center"/>
    </xf>
    <xf numFmtId="3" fontId="7" fillId="9" borderId="10" xfId="0" applyNumberFormat="1" applyFont="1" applyFill="1" applyBorder="1"/>
    <xf numFmtId="0" fontId="7" fillId="9" borderId="10" xfId="0" applyFont="1" applyFill="1" applyBorder="1"/>
    <xf numFmtId="1" fontId="7" fillId="9" borderId="10" xfId="0" applyNumberFormat="1" applyFont="1" applyFill="1" applyBorder="1"/>
    <xf numFmtId="3" fontId="7" fillId="2" borderId="7" xfId="0" applyNumberFormat="1" applyFont="1" applyFill="1" applyBorder="1"/>
    <xf numFmtId="0" fontId="7" fillId="2" borderId="7" xfId="0" applyFont="1" applyFill="1" applyBorder="1"/>
    <xf numFmtId="165" fontId="7" fillId="2" borderId="13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3" fontId="7" fillId="2" borderId="10" xfId="0" applyNumberFormat="1" applyFont="1" applyFill="1" applyBorder="1"/>
    <xf numFmtId="0" fontId="7" fillId="2" borderId="10" xfId="0" applyFont="1" applyFill="1" applyBorder="1"/>
    <xf numFmtId="0" fontId="7" fillId="2" borderId="10" xfId="0" applyFont="1" applyFill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5" fontId="3" fillId="0" borderId="29" xfId="0" applyNumberFormat="1" applyFont="1" applyBorder="1" applyAlignment="1">
      <alignment horizontal="center"/>
    </xf>
    <xf numFmtId="165" fontId="1" fillId="0" borderId="27" xfId="0" applyNumberFormat="1" applyFont="1" applyBorder="1" applyAlignment="1">
      <alignment horizontal="center"/>
    </xf>
    <xf numFmtId="167" fontId="3" fillId="0" borderId="36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8" fillId="0" borderId="0" xfId="0" applyNumberFormat="1" applyFont="1"/>
    <xf numFmtId="3" fontId="14" fillId="0" borderId="0" xfId="0" applyNumberFormat="1" applyFont="1"/>
    <xf numFmtId="3" fontId="3" fillId="0" borderId="58" xfId="0" applyNumberFormat="1" applyFont="1" applyBorder="1" applyAlignment="1">
      <alignment horizontal="center"/>
    </xf>
    <xf numFmtId="43" fontId="1" fillId="0" borderId="32" xfId="0" applyNumberFormat="1" applyFont="1" applyBorder="1"/>
    <xf numFmtId="3" fontId="7" fillId="0" borderId="79" xfId="0" applyNumberFormat="1" applyFont="1" applyBorder="1"/>
    <xf numFmtId="3" fontId="7" fillId="0" borderId="80" xfId="0" applyNumberFormat="1" applyFont="1" applyBorder="1"/>
    <xf numFmtId="3" fontId="7" fillId="0" borderId="27" xfId="0" applyNumberFormat="1" applyFont="1" applyBorder="1"/>
    <xf numFmtId="0" fontId="1" fillId="0" borderId="63" xfId="0" applyFont="1" applyBorder="1" applyAlignment="1">
      <alignment horizontal="right" vertical="center" wrapText="1"/>
    </xf>
    <xf numFmtId="165" fontId="1" fillId="0" borderId="57" xfId="0" applyNumberFormat="1" applyFont="1" applyBorder="1" applyAlignment="1">
      <alignment horizontal="center"/>
    </xf>
    <xf numFmtId="3" fontId="1" fillId="0" borderId="57" xfId="0" applyNumberFormat="1" applyFont="1" applyBorder="1"/>
    <xf numFmtId="0" fontId="1" fillId="0" borderId="6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1" fontId="1" fillId="0" borderId="57" xfId="0" applyNumberFormat="1" applyFont="1" applyBorder="1"/>
    <xf numFmtId="164" fontId="1" fillId="0" borderId="62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3" fontId="7" fillId="2" borderId="43" xfId="0" applyNumberFormat="1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3" fillId="2" borderId="34" xfId="0" applyNumberFormat="1" applyFont="1" applyFill="1" applyBorder="1" applyAlignment="1">
      <alignment horizontal="center"/>
    </xf>
    <xf numFmtId="3" fontId="7" fillId="0" borderId="52" xfId="0" applyNumberFormat="1" applyFont="1" applyBorder="1" applyAlignment="1">
      <alignment horizontal="center"/>
    </xf>
    <xf numFmtId="3" fontId="1" fillId="0" borderId="29" xfId="0" applyNumberFormat="1" applyFont="1" applyBorder="1" applyAlignment="1">
      <alignment horizontal="center"/>
    </xf>
    <xf numFmtId="3" fontId="1" fillId="0" borderId="36" xfId="0" applyNumberFormat="1" applyFont="1" applyBorder="1" applyAlignment="1">
      <alignment horizontal="center"/>
    </xf>
    <xf numFmtId="3" fontId="7" fillId="9" borderId="43" xfId="0" applyNumberFormat="1" applyFont="1" applyFill="1" applyBorder="1" applyAlignment="1">
      <alignment horizontal="center"/>
    </xf>
    <xf numFmtId="3" fontId="7" fillId="9" borderId="10" xfId="0" applyNumberFormat="1" applyFont="1" applyFill="1" applyBorder="1" applyAlignment="1">
      <alignment horizontal="center"/>
    </xf>
    <xf numFmtId="3" fontId="3" fillId="9" borderId="10" xfId="0" applyNumberFormat="1" applyFont="1" applyFill="1" applyBorder="1" applyAlignment="1">
      <alignment horizontal="center"/>
    </xf>
    <xf numFmtId="3" fontId="3" fillId="9" borderId="34" xfId="0" applyNumberFormat="1" applyFont="1" applyFill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32" xfId="0" applyNumberFormat="1" applyFont="1" applyBorder="1" applyAlignment="1">
      <alignment horizontal="center"/>
    </xf>
    <xf numFmtId="3" fontId="7" fillId="2" borderId="51" xfId="0" applyNumberFormat="1" applyFont="1" applyFill="1" applyBorder="1" applyAlignment="1">
      <alignment horizontal="center"/>
    </xf>
    <xf numFmtId="3" fontId="1" fillId="4" borderId="24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6" fillId="10" borderId="75" xfId="0" applyNumberFormat="1" applyFont="1" applyFill="1" applyBorder="1" applyAlignment="1">
      <alignment horizontal="center"/>
    </xf>
    <xf numFmtId="3" fontId="7" fillId="10" borderId="24" xfId="0" applyNumberFormat="1" applyFont="1" applyFill="1" applyBorder="1" applyAlignment="1">
      <alignment horizontal="center"/>
    </xf>
    <xf numFmtId="3" fontId="7" fillId="10" borderId="10" xfId="0" applyNumberFormat="1" applyFont="1" applyFill="1" applyBorder="1" applyAlignment="1">
      <alignment horizontal="center"/>
    </xf>
    <xf numFmtId="3" fontId="7" fillId="10" borderId="7" xfId="0" applyNumberFormat="1" applyFont="1" applyFill="1" applyBorder="1" applyAlignment="1">
      <alignment horizontal="center"/>
    </xf>
    <xf numFmtId="3" fontId="7" fillId="10" borderId="34" xfId="0" applyNumberFormat="1" applyFont="1" applyFill="1" applyBorder="1" applyAlignment="1">
      <alignment horizontal="center"/>
    </xf>
    <xf numFmtId="2" fontId="3" fillId="0" borderId="66" xfId="0" applyNumberFormat="1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3" fontId="7" fillId="0" borderId="80" xfId="0" applyNumberFormat="1" applyFont="1" applyBorder="1" applyAlignment="1">
      <alignment horizontal="center"/>
    </xf>
    <xf numFmtId="167" fontId="3" fillId="0" borderId="27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left"/>
    </xf>
    <xf numFmtId="3" fontId="7" fillId="0" borderId="13" xfId="0" applyNumberFormat="1" applyFont="1" applyBorder="1" applyAlignment="1">
      <alignment horizontal="center"/>
    </xf>
    <xf numFmtId="3" fontId="7" fillId="0" borderId="58" xfId="0" applyNumberFormat="1" applyFont="1" applyBorder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7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6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4">
    <cellStyle name="Comma 2" xfId="9" xr:uid="{B1E97913-E0F2-4F09-8968-1235E9E69B1C}"/>
    <cellStyle name="Comma 6" xfId="12" xr:uid="{7B205B91-4250-4DA3-A354-FF055DB2823A}"/>
    <cellStyle name="Comma 7 2 4" xfId="7" xr:uid="{37D1FB1A-90CE-4272-876A-898D2E724438}"/>
    <cellStyle name="Normal" xfId="0" builtinId="0"/>
    <cellStyle name="Normal 11 6" xfId="5" xr:uid="{87463A0D-85B1-42D2-A520-B0B3EEA2105E}"/>
    <cellStyle name="Normal 2" xfId="1" xr:uid="{42C31595-041F-44F1-8EAB-7C0FA5274203}"/>
    <cellStyle name="Normal 2 2" xfId="4" xr:uid="{410EDFD5-423A-4B61-83AA-0E8F741175C5}"/>
    <cellStyle name="Normal 2 2 2" xfId="11" xr:uid="{82303DA6-A9FD-44AB-9A49-4809F10574E9}"/>
    <cellStyle name="Normal 2 2 4" xfId="3" xr:uid="{96147A07-F158-4D8C-8097-6DAD27837DD6}"/>
    <cellStyle name="Normal 2 6 2 4" xfId="8" xr:uid="{89975A75-7C5D-4606-A356-1BAC0C7DA199}"/>
    <cellStyle name="Normal 2 7 4" xfId="6" xr:uid="{7DCE694D-869C-4D5A-BFD3-D269A7BF914E}"/>
    <cellStyle name="Normal 3" xfId="13" xr:uid="{6A564420-8B03-41C3-841D-502519EAB942}"/>
    <cellStyle name="Normal 3 2" xfId="2" xr:uid="{B274E422-C5CC-49AC-AEBF-7C611FB9CB34}"/>
    <cellStyle name="Normal 9 2 4" xfId="10" xr:uid="{B3623E41-16A4-4B43-84E8-0631D847E761}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4E5E4-2834-40E9-8BA1-CC1BF53317EE}">
  <sheetPr>
    <tabColor rgb="FF92D050"/>
  </sheetPr>
  <dimension ref="A1:BT259"/>
  <sheetViews>
    <sheetView tabSelected="1" zoomScale="107" zoomScaleNormal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219" sqref="A219"/>
    </sheetView>
  </sheetViews>
  <sheetFormatPr defaultColWidth="9.1796875" defaultRowHeight="10.5" outlineLevelRow="1" outlineLevelCol="1"/>
  <cols>
    <col min="1" max="1" width="9.1796875" style="29"/>
    <col min="2" max="2" width="40.54296875" style="29" customWidth="1"/>
    <col min="3" max="3" width="11" style="29" customWidth="1" outlineLevel="1"/>
    <col min="4" max="4" width="9.453125" style="29" customWidth="1" outlineLevel="1"/>
    <col min="5" max="5" width="11.453125" style="29" customWidth="1" outlineLevel="1"/>
    <col min="6" max="6" width="10.54296875" style="29" customWidth="1" outlineLevel="1"/>
    <col min="7" max="8" width="9.1796875" style="29" customWidth="1" outlineLevel="1"/>
    <col min="9" max="9" width="10.453125" style="29" customWidth="1" outlineLevel="1"/>
    <col min="10" max="20" width="9.1796875" style="29" customWidth="1" outlineLevel="1"/>
    <col min="21" max="21" width="11" style="29" customWidth="1" outlineLevel="1"/>
    <col min="22" max="22" width="9.453125" style="29" customWidth="1" outlineLevel="1"/>
    <col min="23" max="23" width="11.453125" style="29" customWidth="1" outlineLevel="1"/>
    <col min="24" max="24" width="10.54296875" style="29" customWidth="1" outlineLevel="1"/>
    <col min="25" max="26" width="9.1796875" style="29" customWidth="1" outlineLevel="1"/>
    <col min="27" max="27" width="10.1796875" style="29" customWidth="1" outlineLevel="1"/>
    <col min="28" max="38" width="9.1796875" style="29" customWidth="1" outlineLevel="1"/>
    <col min="39" max="56" width="9.1796875" style="29"/>
    <col min="57" max="62" width="0" style="29" hidden="1" customWidth="1"/>
    <col min="63" max="63" width="12.54296875" style="29" hidden="1" customWidth="1"/>
    <col min="64" max="68" width="0" style="29" hidden="1" customWidth="1"/>
    <col min="69" max="69" width="9.453125" style="29" hidden="1" customWidth="1"/>
    <col min="70" max="16384" width="9.1796875" style="29"/>
  </cols>
  <sheetData>
    <row r="1" spans="1:72">
      <c r="A1" s="16" t="s">
        <v>91</v>
      </c>
      <c r="B1" s="16"/>
      <c r="C1" s="10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0"/>
      <c r="V1" s="10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</row>
    <row r="2" spans="1:72" ht="11.25" customHeight="1">
      <c r="A2" s="10" t="s">
        <v>92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490"/>
      <c r="BF2" s="490"/>
      <c r="BG2" s="490"/>
      <c r="BH2" s="490"/>
      <c r="BI2" s="490"/>
      <c r="BJ2" s="490"/>
      <c r="BK2" s="490"/>
      <c r="BL2" s="490"/>
      <c r="BM2" s="490"/>
      <c r="BN2" s="490"/>
      <c r="BO2" s="490"/>
      <c r="BP2" s="10"/>
      <c r="BQ2" s="10"/>
    </row>
    <row r="3" spans="1:72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490"/>
      <c r="BF3" s="490"/>
      <c r="BG3" s="490"/>
      <c r="BH3" s="490"/>
      <c r="BI3" s="490"/>
      <c r="BJ3" s="490"/>
      <c r="BK3" s="490"/>
      <c r="BL3" s="490"/>
      <c r="BM3" s="490"/>
      <c r="BN3" s="490"/>
      <c r="BO3" s="490"/>
      <c r="BP3" s="10"/>
      <c r="BQ3" s="10"/>
    </row>
    <row r="4" spans="1:72">
      <c r="A4" s="491" t="s">
        <v>123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1"/>
      <c r="AS4" s="491"/>
      <c r="AT4" s="491"/>
      <c r="AU4" s="491"/>
      <c r="AV4" s="491"/>
      <c r="AW4" s="491"/>
      <c r="AX4" s="491"/>
      <c r="AY4" s="491"/>
      <c r="AZ4" s="491"/>
      <c r="BA4" s="491"/>
      <c r="BB4" s="491"/>
      <c r="BC4" s="491"/>
      <c r="BD4" s="491"/>
      <c r="BE4" s="491"/>
      <c r="BF4" s="491"/>
      <c r="BG4" s="491"/>
      <c r="BH4" s="491"/>
      <c r="BI4" s="491"/>
      <c r="BJ4" s="491"/>
      <c r="BK4" s="491"/>
      <c r="BL4" s="491"/>
      <c r="BM4" s="491"/>
      <c r="BN4" s="491"/>
      <c r="BO4" s="491"/>
      <c r="BP4" s="491"/>
      <c r="BQ4" s="491"/>
    </row>
    <row r="5" spans="1:72" ht="11" thickBot="1">
      <c r="A5" s="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</row>
    <row r="6" spans="1:72">
      <c r="A6" s="492"/>
      <c r="B6" s="493"/>
      <c r="C6" s="494"/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495"/>
      <c r="P6" s="495"/>
      <c r="Q6" s="495"/>
      <c r="R6" s="495"/>
      <c r="S6" s="495"/>
      <c r="T6" s="495"/>
      <c r="U6" s="495"/>
      <c r="V6" s="495"/>
      <c r="W6" s="495"/>
      <c r="X6" s="495"/>
      <c r="Y6" s="495"/>
      <c r="Z6" s="495"/>
      <c r="AA6" s="495"/>
      <c r="AB6" s="495"/>
      <c r="AC6" s="495"/>
      <c r="AD6" s="495"/>
      <c r="AE6" s="495"/>
      <c r="AF6" s="495"/>
      <c r="AG6" s="495"/>
      <c r="AH6" s="495"/>
      <c r="AI6" s="495"/>
      <c r="AJ6" s="495"/>
      <c r="AK6" s="495"/>
      <c r="AL6" s="495"/>
      <c r="AM6" s="495"/>
      <c r="AN6" s="495"/>
      <c r="AO6" s="495"/>
      <c r="AP6" s="495"/>
      <c r="AQ6" s="495"/>
      <c r="AR6" s="495"/>
      <c r="AS6" s="495"/>
      <c r="AT6" s="495"/>
      <c r="AU6" s="495"/>
      <c r="AV6" s="495"/>
      <c r="AW6" s="495"/>
      <c r="AX6" s="495"/>
      <c r="AY6" s="495"/>
      <c r="AZ6" s="495"/>
      <c r="BA6" s="495"/>
      <c r="BB6" s="495"/>
      <c r="BC6" s="495"/>
      <c r="BD6" s="495"/>
      <c r="BE6" s="495"/>
      <c r="BF6" s="495"/>
      <c r="BG6" s="495"/>
      <c r="BH6" s="495"/>
      <c r="BI6" s="495"/>
      <c r="BJ6" s="495"/>
      <c r="BK6" s="495"/>
      <c r="BL6" s="495"/>
      <c r="BM6" s="495"/>
      <c r="BN6" s="495"/>
      <c r="BO6" s="495"/>
      <c r="BP6" s="495"/>
      <c r="BQ6" s="496"/>
    </row>
    <row r="7" spans="1:72" ht="14.25" customHeight="1">
      <c r="A7" s="497" t="s">
        <v>0</v>
      </c>
      <c r="B7" s="499" t="s">
        <v>1</v>
      </c>
      <c r="C7" s="467" t="s">
        <v>116</v>
      </c>
      <c r="D7" s="468"/>
      <c r="E7" s="468"/>
      <c r="F7" s="468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7" t="s">
        <v>115</v>
      </c>
      <c r="V7" s="468"/>
      <c r="W7" s="468"/>
      <c r="X7" s="468"/>
      <c r="Y7" s="468"/>
      <c r="Z7" s="468"/>
      <c r="AA7" s="468"/>
      <c r="AB7" s="468"/>
      <c r="AC7" s="468"/>
      <c r="AD7" s="468"/>
      <c r="AE7" s="468"/>
      <c r="AF7" s="468"/>
      <c r="AG7" s="468"/>
      <c r="AH7" s="468"/>
      <c r="AI7" s="468"/>
      <c r="AJ7" s="468"/>
      <c r="AK7" s="468"/>
      <c r="AL7" s="468"/>
      <c r="AM7" s="467" t="s">
        <v>119</v>
      </c>
      <c r="AN7" s="468"/>
      <c r="AO7" s="468"/>
      <c r="AP7" s="468"/>
      <c r="AQ7" s="468"/>
      <c r="AR7" s="468"/>
      <c r="AS7" s="468"/>
      <c r="AT7" s="468"/>
      <c r="AU7" s="468"/>
      <c r="AV7" s="468"/>
      <c r="AW7" s="468"/>
      <c r="AX7" s="468"/>
      <c r="AY7" s="468"/>
      <c r="AZ7" s="468"/>
      <c r="BA7" s="468"/>
      <c r="BB7" s="468"/>
      <c r="BC7" s="468"/>
      <c r="BD7" s="468"/>
      <c r="BE7" s="502" t="s">
        <v>117</v>
      </c>
      <c r="BF7" s="503"/>
      <c r="BG7" s="503"/>
      <c r="BH7" s="503"/>
      <c r="BI7" s="503"/>
      <c r="BJ7" s="503"/>
      <c r="BK7" s="503"/>
      <c r="BL7" s="503"/>
      <c r="BM7" s="503"/>
      <c r="BN7" s="503"/>
      <c r="BO7" s="503"/>
      <c r="BP7" s="504"/>
      <c r="BQ7" s="505"/>
    </row>
    <row r="8" spans="1:72" ht="14.25" customHeight="1">
      <c r="A8" s="498"/>
      <c r="B8" s="500"/>
      <c r="C8" s="469" t="s">
        <v>2</v>
      </c>
      <c r="D8" s="470"/>
      <c r="E8" s="470"/>
      <c r="F8" s="447"/>
      <c r="G8" s="443" t="s">
        <v>3</v>
      </c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69" t="s">
        <v>2</v>
      </c>
      <c r="V8" s="470"/>
      <c r="W8" s="470"/>
      <c r="X8" s="447"/>
      <c r="Y8" s="443" t="s">
        <v>3</v>
      </c>
      <c r="Z8" s="444"/>
      <c r="AA8" s="444"/>
      <c r="AB8" s="444"/>
      <c r="AC8" s="444"/>
      <c r="AD8" s="444"/>
      <c r="AE8" s="444"/>
      <c r="AF8" s="444"/>
      <c r="AG8" s="444"/>
      <c r="AH8" s="444"/>
      <c r="AI8" s="444"/>
      <c r="AJ8" s="444"/>
      <c r="AK8" s="444"/>
      <c r="AL8" s="444"/>
      <c r="AM8" s="469" t="s">
        <v>2</v>
      </c>
      <c r="AN8" s="470"/>
      <c r="AO8" s="470"/>
      <c r="AP8" s="447"/>
      <c r="AQ8" s="443" t="s">
        <v>3</v>
      </c>
      <c r="AR8" s="444"/>
      <c r="AS8" s="444"/>
      <c r="AT8" s="444"/>
      <c r="AU8" s="444"/>
      <c r="AV8" s="444"/>
      <c r="AW8" s="444"/>
      <c r="AX8" s="444"/>
      <c r="AY8" s="444"/>
      <c r="AZ8" s="444"/>
      <c r="BA8" s="444"/>
      <c r="BB8" s="444"/>
      <c r="BC8" s="444"/>
      <c r="BD8" s="444"/>
      <c r="BE8" s="469" t="s">
        <v>2</v>
      </c>
      <c r="BF8" s="470"/>
      <c r="BG8" s="443" t="s">
        <v>3</v>
      </c>
      <c r="BH8" s="444"/>
      <c r="BI8" s="444"/>
      <c r="BJ8" s="444"/>
      <c r="BK8" s="444"/>
      <c r="BL8" s="444"/>
      <c r="BM8" s="444"/>
      <c r="BN8" s="444"/>
      <c r="BO8" s="444"/>
      <c r="BP8" s="444"/>
      <c r="BQ8" s="476"/>
    </row>
    <row r="9" spans="1:72" ht="25.5" customHeight="1">
      <c r="A9" s="498"/>
      <c r="B9" s="500"/>
      <c r="C9" s="471"/>
      <c r="D9" s="472"/>
      <c r="E9" s="472"/>
      <c r="F9" s="449"/>
      <c r="G9" s="459" t="s">
        <v>4</v>
      </c>
      <c r="H9" s="459"/>
      <c r="I9" s="475" t="s">
        <v>5</v>
      </c>
      <c r="J9" s="475"/>
      <c r="K9" s="475"/>
      <c r="L9" s="475"/>
      <c r="M9" s="475"/>
      <c r="N9" s="475"/>
      <c r="O9" s="475"/>
      <c r="P9" s="475"/>
      <c r="Q9" s="475"/>
      <c r="R9" s="475"/>
      <c r="S9" s="443" t="s">
        <v>6</v>
      </c>
      <c r="T9" s="476"/>
      <c r="U9" s="471"/>
      <c r="V9" s="472"/>
      <c r="W9" s="472"/>
      <c r="X9" s="449"/>
      <c r="Y9" s="459" t="s">
        <v>4</v>
      </c>
      <c r="Z9" s="459"/>
      <c r="AA9" s="475" t="s">
        <v>5</v>
      </c>
      <c r="AB9" s="475"/>
      <c r="AC9" s="475"/>
      <c r="AD9" s="475"/>
      <c r="AE9" s="475"/>
      <c r="AF9" s="475"/>
      <c r="AG9" s="475"/>
      <c r="AH9" s="475"/>
      <c r="AI9" s="475"/>
      <c r="AJ9" s="475"/>
      <c r="AK9" s="443" t="s">
        <v>6</v>
      </c>
      <c r="AL9" s="476"/>
      <c r="AM9" s="471"/>
      <c r="AN9" s="472"/>
      <c r="AO9" s="472"/>
      <c r="AP9" s="449"/>
      <c r="AQ9" s="459" t="s">
        <v>4</v>
      </c>
      <c r="AR9" s="459"/>
      <c r="AS9" s="475" t="s">
        <v>5</v>
      </c>
      <c r="AT9" s="475"/>
      <c r="AU9" s="475"/>
      <c r="AV9" s="475"/>
      <c r="AW9" s="475"/>
      <c r="AX9" s="475"/>
      <c r="AY9" s="475"/>
      <c r="AZ9" s="475"/>
      <c r="BA9" s="475"/>
      <c r="BB9" s="475"/>
      <c r="BC9" s="443" t="s">
        <v>6</v>
      </c>
      <c r="BD9" s="476"/>
      <c r="BE9" s="471"/>
      <c r="BF9" s="472"/>
      <c r="BG9" s="448" t="s">
        <v>7</v>
      </c>
      <c r="BH9" s="449"/>
      <c r="BI9" s="450" t="s">
        <v>5</v>
      </c>
      <c r="BJ9" s="474"/>
      <c r="BK9" s="474"/>
      <c r="BL9" s="474"/>
      <c r="BM9" s="474"/>
      <c r="BN9" s="474"/>
      <c r="BO9" s="451"/>
      <c r="BP9" s="456" t="s">
        <v>6</v>
      </c>
      <c r="BQ9" s="457"/>
    </row>
    <row r="10" spans="1:72" ht="13.5" customHeight="1">
      <c r="A10" s="498"/>
      <c r="B10" s="500"/>
      <c r="C10" s="473"/>
      <c r="D10" s="474"/>
      <c r="E10" s="474"/>
      <c r="F10" s="451"/>
      <c r="G10" s="459"/>
      <c r="H10" s="459"/>
      <c r="I10" s="452" t="s">
        <v>8</v>
      </c>
      <c r="J10" s="483"/>
      <c r="K10" s="446" t="s">
        <v>9</v>
      </c>
      <c r="L10" s="447"/>
      <c r="M10" s="443" t="s">
        <v>10</v>
      </c>
      <c r="N10" s="444"/>
      <c r="O10" s="444"/>
      <c r="P10" s="445"/>
      <c r="Q10" s="446" t="s">
        <v>11</v>
      </c>
      <c r="R10" s="447"/>
      <c r="S10" s="452" t="s">
        <v>12</v>
      </c>
      <c r="T10" s="453"/>
      <c r="U10" s="473"/>
      <c r="V10" s="474"/>
      <c r="W10" s="474"/>
      <c r="X10" s="451"/>
      <c r="Y10" s="459"/>
      <c r="Z10" s="459"/>
      <c r="AA10" s="452" t="s">
        <v>8</v>
      </c>
      <c r="AB10" s="483"/>
      <c r="AC10" s="446" t="s">
        <v>9</v>
      </c>
      <c r="AD10" s="447"/>
      <c r="AE10" s="443" t="s">
        <v>10</v>
      </c>
      <c r="AF10" s="444"/>
      <c r="AG10" s="444"/>
      <c r="AH10" s="445"/>
      <c r="AI10" s="446" t="s">
        <v>11</v>
      </c>
      <c r="AJ10" s="447"/>
      <c r="AK10" s="452" t="s">
        <v>12</v>
      </c>
      <c r="AL10" s="453"/>
      <c r="AM10" s="473"/>
      <c r="AN10" s="474"/>
      <c r="AO10" s="474"/>
      <c r="AP10" s="451"/>
      <c r="AQ10" s="459"/>
      <c r="AR10" s="459"/>
      <c r="AS10" s="452" t="s">
        <v>8</v>
      </c>
      <c r="AT10" s="483"/>
      <c r="AU10" s="446" t="s">
        <v>9</v>
      </c>
      <c r="AV10" s="447"/>
      <c r="AW10" s="443" t="s">
        <v>10</v>
      </c>
      <c r="AX10" s="444"/>
      <c r="AY10" s="444"/>
      <c r="AZ10" s="445"/>
      <c r="BA10" s="446" t="s">
        <v>11</v>
      </c>
      <c r="BB10" s="447"/>
      <c r="BC10" s="446" t="s">
        <v>12</v>
      </c>
      <c r="BD10" s="487"/>
      <c r="BE10" s="473"/>
      <c r="BF10" s="474"/>
      <c r="BG10" s="448"/>
      <c r="BH10" s="449"/>
      <c r="BI10" s="454" t="s">
        <v>8</v>
      </c>
      <c r="BJ10" s="484"/>
      <c r="BK10" s="448" t="s">
        <v>13</v>
      </c>
      <c r="BL10" s="456" t="s">
        <v>10</v>
      </c>
      <c r="BM10" s="486"/>
      <c r="BN10" s="486"/>
      <c r="BO10" s="485"/>
      <c r="BP10" s="446" t="s">
        <v>12</v>
      </c>
      <c r="BQ10" s="487"/>
    </row>
    <row r="11" spans="1:72" ht="30" customHeight="1">
      <c r="A11" s="498"/>
      <c r="B11" s="500"/>
      <c r="C11" s="458" t="s">
        <v>14</v>
      </c>
      <c r="D11" s="459"/>
      <c r="E11" s="459" t="s">
        <v>15</v>
      </c>
      <c r="F11" s="459"/>
      <c r="G11" s="459"/>
      <c r="H11" s="459"/>
      <c r="I11" s="454"/>
      <c r="J11" s="484"/>
      <c r="K11" s="448"/>
      <c r="L11" s="449"/>
      <c r="M11" s="460" t="s">
        <v>16</v>
      </c>
      <c r="N11" s="461"/>
      <c r="O11" s="459" t="s">
        <v>17</v>
      </c>
      <c r="P11" s="459"/>
      <c r="Q11" s="448"/>
      <c r="R11" s="449"/>
      <c r="S11" s="454"/>
      <c r="T11" s="455"/>
      <c r="U11" s="458" t="s">
        <v>14</v>
      </c>
      <c r="V11" s="459"/>
      <c r="W11" s="459" t="s">
        <v>15</v>
      </c>
      <c r="X11" s="459"/>
      <c r="Y11" s="459"/>
      <c r="Z11" s="459"/>
      <c r="AA11" s="454"/>
      <c r="AB11" s="484"/>
      <c r="AC11" s="448"/>
      <c r="AD11" s="449"/>
      <c r="AE11" s="460" t="s">
        <v>16</v>
      </c>
      <c r="AF11" s="461"/>
      <c r="AG11" s="459" t="s">
        <v>17</v>
      </c>
      <c r="AH11" s="459"/>
      <c r="AI11" s="448"/>
      <c r="AJ11" s="449"/>
      <c r="AK11" s="454"/>
      <c r="AL11" s="455"/>
      <c r="AM11" s="458" t="s">
        <v>14</v>
      </c>
      <c r="AN11" s="459"/>
      <c r="AO11" s="459" t="s">
        <v>15</v>
      </c>
      <c r="AP11" s="459"/>
      <c r="AQ11" s="459"/>
      <c r="AR11" s="459"/>
      <c r="AS11" s="454"/>
      <c r="AT11" s="484"/>
      <c r="AU11" s="448"/>
      <c r="AV11" s="449"/>
      <c r="AW11" s="460" t="s">
        <v>16</v>
      </c>
      <c r="AX11" s="461"/>
      <c r="AY11" s="460" t="s">
        <v>104</v>
      </c>
      <c r="AZ11" s="461"/>
      <c r="BA11" s="448"/>
      <c r="BB11" s="449"/>
      <c r="BC11" s="448"/>
      <c r="BD11" s="488"/>
      <c r="BE11" s="471" t="s">
        <v>18</v>
      </c>
      <c r="BF11" s="449"/>
      <c r="BG11" s="448"/>
      <c r="BH11" s="449"/>
      <c r="BI11" s="454"/>
      <c r="BJ11" s="484"/>
      <c r="BK11" s="448"/>
      <c r="BL11" s="460" t="s">
        <v>16</v>
      </c>
      <c r="BM11" s="461"/>
      <c r="BN11" s="460" t="s">
        <v>17</v>
      </c>
      <c r="BO11" s="481"/>
      <c r="BP11" s="448"/>
      <c r="BQ11" s="488"/>
    </row>
    <row r="12" spans="1:72">
      <c r="A12" s="498"/>
      <c r="B12" s="500"/>
      <c r="C12" s="458"/>
      <c r="D12" s="459"/>
      <c r="E12" s="459"/>
      <c r="F12" s="459"/>
      <c r="G12" s="459"/>
      <c r="H12" s="459"/>
      <c r="I12" s="456"/>
      <c r="J12" s="485"/>
      <c r="K12" s="450"/>
      <c r="L12" s="451"/>
      <c r="M12" s="459" t="s">
        <v>8</v>
      </c>
      <c r="N12" s="459"/>
      <c r="O12" s="459" t="s">
        <v>8</v>
      </c>
      <c r="P12" s="459"/>
      <c r="Q12" s="450"/>
      <c r="R12" s="451"/>
      <c r="S12" s="456"/>
      <c r="T12" s="457"/>
      <c r="U12" s="458"/>
      <c r="V12" s="459"/>
      <c r="W12" s="459"/>
      <c r="X12" s="459"/>
      <c r="Y12" s="459"/>
      <c r="Z12" s="459"/>
      <c r="AA12" s="456"/>
      <c r="AB12" s="485"/>
      <c r="AC12" s="450"/>
      <c r="AD12" s="451"/>
      <c r="AE12" s="459" t="s">
        <v>8</v>
      </c>
      <c r="AF12" s="459"/>
      <c r="AG12" s="459" t="s">
        <v>8</v>
      </c>
      <c r="AH12" s="459"/>
      <c r="AI12" s="450"/>
      <c r="AJ12" s="451"/>
      <c r="AK12" s="456"/>
      <c r="AL12" s="457"/>
      <c r="AM12" s="458"/>
      <c r="AN12" s="459"/>
      <c r="AO12" s="459"/>
      <c r="AP12" s="459"/>
      <c r="AQ12" s="459"/>
      <c r="AR12" s="459"/>
      <c r="AS12" s="456"/>
      <c r="AT12" s="485"/>
      <c r="AU12" s="450"/>
      <c r="AV12" s="451"/>
      <c r="AW12" s="459" t="s">
        <v>8</v>
      </c>
      <c r="AX12" s="459"/>
      <c r="AY12" s="459" t="s">
        <v>8</v>
      </c>
      <c r="AZ12" s="459"/>
      <c r="BA12" s="450"/>
      <c r="BB12" s="451"/>
      <c r="BC12" s="450"/>
      <c r="BD12" s="489"/>
      <c r="BE12" s="473"/>
      <c r="BF12" s="451"/>
      <c r="BG12" s="450"/>
      <c r="BH12" s="451"/>
      <c r="BI12" s="456"/>
      <c r="BJ12" s="485"/>
      <c r="BK12" s="450"/>
      <c r="BL12" s="459" t="s">
        <v>8</v>
      </c>
      <c r="BM12" s="459"/>
      <c r="BN12" s="459" t="s">
        <v>8</v>
      </c>
      <c r="BO12" s="459"/>
      <c r="BP12" s="450"/>
      <c r="BQ12" s="489"/>
    </row>
    <row r="13" spans="1:72" s="30" customFormat="1" ht="15" customHeight="1">
      <c r="A13" s="498"/>
      <c r="B13" s="500"/>
      <c r="C13" s="9" t="s">
        <v>19</v>
      </c>
      <c r="D13" s="4" t="s">
        <v>20</v>
      </c>
      <c r="E13" s="5" t="s">
        <v>19</v>
      </c>
      <c r="F13" s="5" t="s">
        <v>20</v>
      </c>
      <c r="G13" s="4" t="s">
        <v>21</v>
      </c>
      <c r="H13" s="4" t="s">
        <v>20</v>
      </c>
      <c r="I13" s="4" t="s">
        <v>21</v>
      </c>
      <c r="J13" s="4" t="s">
        <v>20</v>
      </c>
      <c r="K13" s="4" t="s">
        <v>21</v>
      </c>
      <c r="L13" s="4" t="s">
        <v>22</v>
      </c>
      <c r="M13" s="1" t="s">
        <v>19</v>
      </c>
      <c r="N13" s="21" t="s">
        <v>20</v>
      </c>
      <c r="O13" s="5" t="s">
        <v>19</v>
      </c>
      <c r="P13" s="5" t="s">
        <v>20</v>
      </c>
      <c r="Q13" s="22" t="s">
        <v>19</v>
      </c>
      <c r="R13" s="1" t="s">
        <v>20</v>
      </c>
      <c r="S13" s="4" t="s">
        <v>21</v>
      </c>
      <c r="T13" s="4" t="s">
        <v>20</v>
      </c>
      <c r="U13" s="9" t="s">
        <v>19</v>
      </c>
      <c r="V13" s="4" t="s">
        <v>20</v>
      </c>
      <c r="W13" s="5" t="s">
        <v>19</v>
      </c>
      <c r="X13" s="5" t="s">
        <v>20</v>
      </c>
      <c r="Y13" s="4" t="s">
        <v>21</v>
      </c>
      <c r="Z13" s="4" t="s">
        <v>20</v>
      </c>
      <c r="AA13" s="4" t="s">
        <v>21</v>
      </c>
      <c r="AB13" s="4" t="s">
        <v>20</v>
      </c>
      <c r="AC13" s="4" t="s">
        <v>21</v>
      </c>
      <c r="AD13" s="4" t="s">
        <v>22</v>
      </c>
      <c r="AE13" s="1" t="s">
        <v>19</v>
      </c>
      <c r="AF13" s="21" t="s">
        <v>20</v>
      </c>
      <c r="AG13" s="5" t="s">
        <v>19</v>
      </c>
      <c r="AH13" s="5" t="s">
        <v>20</v>
      </c>
      <c r="AI13" s="22" t="s">
        <v>19</v>
      </c>
      <c r="AJ13" s="1" t="s">
        <v>20</v>
      </c>
      <c r="AK13" s="4" t="s">
        <v>21</v>
      </c>
      <c r="AL13" s="4" t="s">
        <v>20</v>
      </c>
      <c r="AM13" s="9" t="s">
        <v>19</v>
      </c>
      <c r="AN13" s="4" t="s">
        <v>20</v>
      </c>
      <c r="AO13" s="5" t="s">
        <v>19</v>
      </c>
      <c r="AP13" s="5" t="s">
        <v>20</v>
      </c>
      <c r="AQ13" s="4" t="s">
        <v>21</v>
      </c>
      <c r="AR13" s="4" t="s">
        <v>20</v>
      </c>
      <c r="AS13" s="4" t="s">
        <v>21</v>
      </c>
      <c r="AT13" s="4" t="s">
        <v>20</v>
      </c>
      <c r="AU13" s="4" t="s">
        <v>21</v>
      </c>
      <c r="AV13" s="4" t="s">
        <v>22</v>
      </c>
      <c r="AW13" s="1" t="s">
        <v>19</v>
      </c>
      <c r="AX13" s="21" t="s">
        <v>20</v>
      </c>
      <c r="AY13" s="5" t="s">
        <v>19</v>
      </c>
      <c r="AZ13" s="5" t="s">
        <v>20</v>
      </c>
      <c r="BA13" s="4" t="s">
        <v>21</v>
      </c>
      <c r="BB13" s="4" t="s">
        <v>20</v>
      </c>
      <c r="BC13" s="22" t="s">
        <v>19</v>
      </c>
      <c r="BD13" s="113" t="s">
        <v>20</v>
      </c>
      <c r="BE13" s="461" t="s">
        <v>23</v>
      </c>
      <c r="BF13" s="481"/>
      <c r="BG13" s="460" t="s">
        <v>23</v>
      </c>
      <c r="BH13" s="481"/>
      <c r="BI13" s="460" t="s">
        <v>23</v>
      </c>
      <c r="BJ13" s="481"/>
      <c r="BK13" s="111" t="s">
        <v>23</v>
      </c>
      <c r="BL13" s="460" t="s">
        <v>23</v>
      </c>
      <c r="BM13" s="481"/>
      <c r="BN13" s="460" t="s">
        <v>23</v>
      </c>
      <c r="BO13" s="481"/>
      <c r="BP13" s="460" t="s">
        <v>23</v>
      </c>
      <c r="BQ13" s="482"/>
    </row>
    <row r="14" spans="1:72" ht="21">
      <c r="A14" s="498"/>
      <c r="B14" s="501"/>
      <c r="C14" s="7" t="s">
        <v>24</v>
      </c>
      <c r="D14" s="2" t="s">
        <v>27</v>
      </c>
      <c r="E14" s="6" t="s">
        <v>25</v>
      </c>
      <c r="F14" s="6" t="s">
        <v>25</v>
      </c>
      <c r="G14" s="6" t="s">
        <v>26</v>
      </c>
      <c r="H14" s="6" t="s">
        <v>26</v>
      </c>
      <c r="I14" s="6" t="s">
        <v>26</v>
      </c>
      <c r="J14" s="6" t="s">
        <v>26</v>
      </c>
      <c r="K14" s="6" t="s">
        <v>25</v>
      </c>
      <c r="L14" s="6" t="s">
        <v>25</v>
      </c>
      <c r="M14" s="6" t="s">
        <v>26</v>
      </c>
      <c r="N14" s="6" t="s">
        <v>26</v>
      </c>
      <c r="O14" s="6" t="s">
        <v>26</v>
      </c>
      <c r="P14" s="6" t="s">
        <v>26</v>
      </c>
      <c r="Q14" s="6" t="s">
        <v>26</v>
      </c>
      <c r="R14" s="6" t="s">
        <v>26</v>
      </c>
      <c r="S14" s="6" t="s">
        <v>26</v>
      </c>
      <c r="T14" s="6" t="s">
        <v>26</v>
      </c>
      <c r="U14" s="7" t="s">
        <v>24</v>
      </c>
      <c r="V14" s="2" t="s">
        <v>27</v>
      </c>
      <c r="W14" s="6" t="s">
        <v>25</v>
      </c>
      <c r="X14" s="6" t="s">
        <v>25</v>
      </c>
      <c r="Y14" s="6" t="s">
        <v>26</v>
      </c>
      <c r="Z14" s="6" t="s">
        <v>26</v>
      </c>
      <c r="AA14" s="6" t="s">
        <v>26</v>
      </c>
      <c r="AB14" s="6" t="s">
        <v>26</v>
      </c>
      <c r="AC14" s="6" t="s">
        <v>25</v>
      </c>
      <c r="AD14" s="6" t="s">
        <v>25</v>
      </c>
      <c r="AE14" s="6" t="s">
        <v>26</v>
      </c>
      <c r="AF14" s="6" t="s">
        <v>26</v>
      </c>
      <c r="AG14" s="6" t="s">
        <v>26</v>
      </c>
      <c r="AH14" s="6" t="s">
        <v>26</v>
      </c>
      <c r="AI14" s="6" t="s">
        <v>26</v>
      </c>
      <c r="AJ14" s="6" t="s">
        <v>26</v>
      </c>
      <c r="AK14" s="6" t="s">
        <v>26</v>
      </c>
      <c r="AL14" s="6" t="s">
        <v>26</v>
      </c>
      <c r="AM14" s="7" t="s">
        <v>24</v>
      </c>
      <c r="AN14" s="2" t="s">
        <v>27</v>
      </c>
      <c r="AO14" s="6" t="s">
        <v>25</v>
      </c>
      <c r="AP14" s="6" t="s">
        <v>25</v>
      </c>
      <c r="AQ14" s="6" t="s">
        <v>26</v>
      </c>
      <c r="AR14" s="6" t="s">
        <v>26</v>
      </c>
      <c r="AS14" s="6" t="s">
        <v>26</v>
      </c>
      <c r="AT14" s="6" t="s">
        <v>26</v>
      </c>
      <c r="AU14" s="6" t="s">
        <v>25</v>
      </c>
      <c r="AV14" s="6" t="s">
        <v>25</v>
      </c>
      <c r="AW14" s="6" t="s">
        <v>26</v>
      </c>
      <c r="AX14" s="6" t="s">
        <v>26</v>
      </c>
      <c r="AY14" s="6" t="s">
        <v>26</v>
      </c>
      <c r="AZ14" s="6" t="s">
        <v>26</v>
      </c>
      <c r="BA14" s="6" t="s">
        <v>26</v>
      </c>
      <c r="BB14" s="6" t="s">
        <v>26</v>
      </c>
      <c r="BC14" s="6" t="s">
        <v>26</v>
      </c>
      <c r="BD14" s="3" t="s">
        <v>26</v>
      </c>
      <c r="BE14" s="2" t="s">
        <v>28</v>
      </c>
      <c r="BF14" s="6" t="s">
        <v>25</v>
      </c>
      <c r="BG14" s="6" t="s">
        <v>26</v>
      </c>
      <c r="BH14" s="6" t="s">
        <v>25</v>
      </c>
      <c r="BI14" s="6" t="s">
        <v>26</v>
      </c>
      <c r="BJ14" s="6" t="s">
        <v>25</v>
      </c>
      <c r="BK14" s="6" t="s">
        <v>26</v>
      </c>
      <c r="BL14" s="6" t="s">
        <v>26</v>
      </c>
      <c r="BM14" s="6" t="s">
        <v>25</v>
      </c>
      <c r="BN14" s="6" t="s">
        <v>26</v>
      </c>
      <c r="BO14" s="6" t="s">
        <v>25</v>
      </c>
      <c r="BP14" s="22" t="s">
        <v>29</v>
      </c>
      <c r="BQ14" s="3" t="s">
        <v>25</v>
      </c>
    </row>
    <row r="15" spans="1:72" s="45" customFormat="1" ht="12" customHeight="1">
      <c r="A15" s="477" t="s">
        <v>84</v>
      </c>
      <c r="B15" s="318" t="s">
        <v>30</v>
      </c>
      <c r="C15" s="81">
        <f>C16+C19</f>
        <v>1957.7666666666669</v>
      </c>
      <c r="D15" s="81"/>
      <c r="E15" s="41">
        <f>C15/C$178*100</f>
        <v>7.4701679143868134</v>
      </c>
      <c r="F15" s="41"/>
      <c r="G15" s="26" t="s">
        <v>31</v>
      </c>
      <c r="H15" s="26" t="s">
        <v>31</v>
      </c>
      <c r="I15" s="82">
        <f>I16+I19</f>
        <v>2868801.92</v>
      </c>
      <c r="J15" s="114"/>
      <c r="K15" s="41">
        <f>I15/I$178*100</f>
        <v>19.358749974392083</v>
      </c>
      <c r="L15" s="26"/>
      <c r="M15" s="82">
        <f>M16+M19</f>
        <v>2811301.92</v>
      </c>
      <c r="N15" s="114"/>
      <c r="O15" s="82">
        <f>O16+O19</f>
        <v>57500</v>
      </c>
      <c r="P15" s="114"/>
      <c r="Q15" s="82">
        <f>I15/C15</f>
        <v>1465.3441438373654</v>
      </c>
      <c r="R15" s="26"/>
      <c r="S15" s="26" t="s">
        <v>31</v>
      </c>
      <c r="T15" s="27" t="s">
        <v>31</v>
      </c>
      <c r="U15" s="81">
        <f>U16+U19</f>
        <v>1993.8</v>
      </c>
      <c r="V15" s="81"/>
      <c r="W15" s="41">
        <f>U15/U$178*100</f>
        <v>7.48429042260077</v>
      </c>
      <c r="X15" s="41"/>
      <c r="Y15" s="26" t="s">
        <v>31</v>
      </c>
      <c r="Z15" s="26" t="s">
        <v>31</v>
      </c>
      <c r="AA15" s="82">
        <f>AA16+AA19</f>
        <v>2906681.75</v>
      </c>
      <c r="AB15" s="114"/>
      <c r="AC15" s="41">
        <f>IFERROR(AA15/AA$178*100,0)</f>
        <v>19.81945122748574</v>
      </c>
      <c r="AD15" s="26"/>
      <c r="AE15" s="82">
        <f>AE16+AE19</f>
        <v>2849181.75</v>
      </c>
      <c r="AF15" s="114"/>
      <c r="AG15" s="82">
        <f>AG16+AG19</f>
        <v>57500</v>
      </c>
      <c r="AH15" s="114"/>
      <c r="AI15" s="82">
        <f>AA15/U15</f>
        <v>1457.8602417494233</v>
      </c>
      <c r="AJ15" s="26"/>
      <c r="AK15" s="26" t="s">
        <v>31</v>
      </c>
      <c r="AL15" s="27" t="s">
        <v>31</v>
      </c>
      <c r="AM15" s="82">
        <f>C15+U15</f>
        <v>3951.5666666666666</v>
      </c>
      <c r="AN15" s="114"/>
      <c r="AO15" s="41">
        <f>AM15/AM$178*100</f>
        <v>7.4772868903538985</v>
      </c>
      <c r="AP15" s="26"/>
      <c r="AQ15" s="82" t="s">
        <v>31</v>
      </c>
      <c r="AR15" s="26" t="s">
        <v>31</v>
      </c>
      <c r="AS15" s="441">
        <f>I15+AA15</f>
        <v>5775483.6699999999</v>
      </c>
      <c r="AT15" s="114"/>
      <c r="AU15" s="41">
        <f>IFERROR(AS15/AS$178*100,0)</f>
        <v>19.587902594635935</v>
      </c>
      <c r="AV15" s="26"/>
      <c r="AW15" s="82">
        <f>M15+AE15</f>
        <v>5660483.6699999999</v>
      </c>
      <c r="AX15" s="27"/>
      <c r="AY15" s="82">
        <f>O15+AG15</f>
        <v>115000</v>
      </c>
      <c r="AZ15" s="114"/>
      <c r="BA15" s="82">
        <f>AS15/AM15</f>
        <v>1461.5680708917139</v>
      </c>
      <c r="BB15" s="26"/>
      <c r="BC15" s="26" t="s">
        <v>31</v>
      </c>
      <c r="BD15" s="27" t="s">
        <v>31</v>
      </c>
      <c r="BE15" s="25"/>
      <c r="BF15" s="25"/>
      <c r="BG15" s="26" t="s">
        <v>31</v>
      </c>
      <c r="BH15" s="26" t="s">
        <v>31</v>
      </c>
      <c r="BI15" s="114"/>
      <c r="BJ15" s="114"/>
      <c r="BK15" s="26"/>
      <c r="BL15" s="114"/>
      <c r="BM15" s="114"/>
      <c r="BN15" s="114"/>
      <c r="BO15" s="114"/>
      <c r="BP15" s="26" t="s">
        <v>31</v>
      </c>
      <c r="BQ15" s="27" t="s">
        <v>31</v>
      </c>
      <c r="BR15" s="396"/>
      <c r="BS15" s="397"/>
      <c r="BT15" s="397"/>
    </row>
    <row r="16" spans="1:72" ht="12.65" customHeight="1">
      <c r="A16" s="478"/>
      <c r="B16" s="276" t="s">
        <v>32</v>
      </c>
      <c r="C16" s="79">
        <f>SUM(C17:C18)</f>
        <v>725.36666666666667</v>
      </c>
      <c r="D16" s="79"/>
      <c r="E16" s="42">
        <f>C16/C$179*100</f>
        <v>8.3490638428483734</v>
      </c>
      <c r="F16" s="42"/>
      <c r="G16" s="13" t="s">
        <v>31</v>
      </c>
      <c r="H16" s="13" t="s">
        <v>31</v>
      </c>
      <c r="I16" s="330">
        <f>SUM(I17:I18)</f>
        <v>2060840.46</v>
      </c>
      <c r="J16" s="115"/>
      <c r="K16" s="42">
        <f>I16/I$179*100</f>
        <v>20.410176791211917</v>
      </c>
      <c r="L16" s="13"/>
      <c r="M16" s="330">
        <f>I16-O16</f>
        <v>2040840.46</v>
      </c>
      <c r="N16" s="115"/>
      <c r="O16" s="330">
        <f>SUM(O17:O18)</f>
        <v>20000</v>
      </c>
      <c r="P16" s="115"/>
      <c r="Q16" s="330">
        <f>I16/C16</f>
        <v>2841.1016865033776</v>
      </c>
      <c r="R16" s="13"/>
      <c r="S16" s="13" t="s">
        <v>31</v>
      </c>
      <c r="T16" s="48" t="s">
        <v>31</v>
      </c>
      <c r="U16" s="79">
        <f>SUM(U17:U18)</f>
        <v>734.8</v>
      </c>
      <c r="V16" s="79"/>
      <c r="W16" s="42">
        <f>U16/U$179*100</f>
        <v>8.3197463768115938</v>
      </c>
      <c r="X16" s="42"/>
      <c r="Y16" s="13" t="s">
        <v>31</v>
      </c>
      <c r="Z16" s="13" t="s">
        <v>31</v>
      </c>
      <c r="AA16" s="330">
        <f>SUM(AA17:AA18)</f>
        <v>2021681.19</v>
      </c>
      <c r="AB16" s="115"/>
      <c r="AC16" s="42">
        <f>IFERROR(AA16/AA$179*100,0)</f>
        <v>20.39307642023083</v>
      </c>
      <c r="AD16" s="13"/>
      <c r="AE16" s="330">
        <f>AA16-AG16</f>
        <v>2001681.19</v>
      </c>
      <c r="AF16" s="115"/>
      <c r="AG16" s="330">
        <f>SUM(AG17:AG18)</f>
        <v>20000</v>
      </c>
      <c r="AH16" s="115"/>
      <c r="AI16" s="330">
        <f>AA16/U16</f>
        <v>2751.3353157321721</v>
      </c>
      <c r="AJ16" s="13"/>
      <c r="AK16" s="13" t="s">
        <v>31</v>
      </c>
      <c r="AL16" s="48" t="s">
        <v>31</v>
      </c>
      <c r="AM16" s="330">
        <f t="shared" ref="AM16:AM18" si="0">C16+U16</f>
        <v>1460.1666666666665</v>
      </c>
      <c r="AN16" s="115"/>
      <c r="AO16" s="42">
        <f>AM16/AM$179*100</f>
        <v>8.3342846270928455</v>
      </c>
      <c r="AP16" s="13"/>
      <c r="AQ16" s="330" t="s">
        <v>31</v>
      </c>
      <c r="AR16" s="13" t="s">
        <v>31</v>
      </c>
      <c r="AS16" s="442">
        <f t="shared" ref="AS16:AS18" si="1">I16+AA16</f>
        <v>4082521.65</v>
      </c>
      <c r="AT16" s="115"/>
      <c r="AU16" s="42">
        <f>IFERROR(AS16/AS$179*100,0)</f>
        <v>20.401705035508702</v>
      </c>
      <c r="AV16" s="13"/>
      <c r="AW16" s="330">
        <f t="shared" ref="AW16:AW18" si="2">M16+AE16</f>
        <v>4042521.65</v>
      </c>
      <c r="AX16" s="48"/>
      <c r="AY16" s="330">
        <f t="shared" ref="AY16:AY18" si="3">O16+AG16</f>
        <v>40000</v>
      </c>
      <c r="AZ16" s="115"/>
      <c r="BA16" s="330">
        <f>AS16/AM16</f>
        <v>2795.928535555302</v>
      </c>
      <c r="BB16" s="13"/>
      <c r="BC16" s="13" t="s">
        <v>31</v>
      </c>
      <c r="BD16" s="48" t="s">
        <v>31</v>
      </c>
      <c r="BE16" s="23"/>
      <c r="BF16" s="23"/>
      <c r="BG16" s="13" t="s">
        <v>31</v>
      </c>
      <c r="BH16" s="13" t="s">
        <v>31</v>
      </c>
      <c r="BI16" s="115"/>
      <c r="BJ16" s="115"/>
      <c r="BK16" s="13"/>
      <c r="BL16" s="115"/>
      <c r="BM16" s="115"/>
      <c r="BN16" s="115"/>
      <c r="BO16" s="115"/>
      <c r="BP16" s="13" t="s">
        <v>31</v>
      </c>
      <c r="BQ16" s="48" t="s">
        <v>31</v>
      </c>
      <c r="BR16" s="396"/>
      <c r="BS16" s="397"/>
      <c r="BT16" s="397"/>
    </row>
    <row r="17" spans="1:72" ht="11.25" customHeight="1" outlineLevel="1">
      <c r="A17" s="478"/>
      <c r="B17" s="277" t="s">
        <v>33</v>
      </c>
      <c r="C17" s="80">
        <v>481.36666666666667</v>
      </c>
      <c r="D17" s="80"/>
      <c r="E17" s="40">
        <f>C17/C$180*100</f>
        <v>11.081184775936158</v>
      </c>
      <c r="F17" s="40"/>
      <c r="G17" s="13" t="s">
        <v>31</v>
      </c>
      <c r="H17" s="13" t="s">
        <v>31</v>
      </c>
      <c r="I17" s="105">
        <v>2060840.46</v>
      </c>
      <c r="J17" s="115"/>
      <c r="K17" s="40">
        <f>I17/I$180*100</f>
        <v>26.187215285669001</v>
      </c>
      <c r="L17" s="13"/>
      <c r="M17" s="105">
        <f t="shared" ref="M17:M75" si="4">I17-O17</f>
        <v>2040840.46</v>
      </c>
      <c r="N17" s="115"/>
      <c r="O17" s="105">
        <v>20000</v>
      </c>
      <c r="P17" s="115"/>
      <c r="Q17" s="105">
        <f t="shared" ref="Q17:Q74" si="5">I17/C17</f>
        <v>4281.2280174503148</v>
      </c>
      <c r="R17" s="13"/>
      <c r="S17" s="13" t="s">
        <v>31</v>
      </c>
      <c r="T17" s="48" t="s">
        <v>31</v>
      </c>
      <c r="U17" s="80">
        <v>478.8</v>
      </c>
      <c r="V17" s="80"/>
      <c r="W17" s="40">
        <f>U17/U$180*100</f>
        <v>10.842391304347824</v>
      </c>
      <c r="X17" s="40"/>
      <c r="Y17" s="13" t="s">
        <v>31</v>
      </c>
      <c r="Z17" s="13" t="s">
        <v>31</v>
      </c>
      <c r="AA17" s="105">
        <v>2021681.19</v>
      </c>
      <c r="AB17" s="115"/>
      <c r="AC17" s="40">
        <f>IFERROR(AA17/AA$180*100,0)</f>
        <v>23.832892364551586</v>
      </c>
      <c r="AD17" s="13"/>
      <c r="AE17" s="105">
        <f t="shared" ref="AE17:AE75" si="6">AA17-AG17</f>
        <v>2001681.19</v>
      </c>
      <c r="AF17" s="115"/>
      <c r="AG17" s="105">
        <v>20000</v>
      </c>
      <c r="AH17" s="115"/>
      <c r="AI17" s="105">
        <f t="shared" ref="AI17:AI74" si="7">AA17/U17</f>
        <v>4222.3917919799496</v>
      </c>
      <c r="AJ17" s="13"/>
      <c r="AK17" s="13" t="s">
        <v>31</v>
      </c>
      <c r="AL17" s="48" t="s">
        <v>31</v>
      </c>
      <c r="AM17" s="105">
        <f t="shared" si="0"/>
        <v>960.16666666666674</v>
      </c>
      <c r="AN17" s="115"/>
      <c r="AO17" s="40">
        <f>AM17/AM$180*100</f>
        <v>10.960806697108067</v>
      </c>
      <c r="AP17" s="13"/>
      <c r="AQ17" s="105" t="s">
        <v>31</v>
      </c>
      <c r="AR17" s="13" t="s">
        <v>31</v>
      </c>
      <c r="AS17" s="398">
        <f t="shared" si="1"/>
        <v>4082521.65</v>
      </c>
      <c r="AT17" s="115"/>
      <c r="AU17" s="40">
        <f>IFERROR(AS17/AS$180*100,0)</f>
        <v>24.96591906987674</v>
      </c>
      <c r="AV17" s="13"/>
      <c r="AW17" s="105">
        <f t="shared" si="2"/>
        <v>4042521.65</v>
      </c>
      <c r="AX17" s="48"/>
      <c r="AY17" s="105">
        <f t="shared" si="3"/>
        <v>40000</v>
      </c>
      <c r="AZ17" s="115"/>
      <c r="BA17" s="105">
        <f t="shared" ref="BA17:BA74" si="8">AS17/AM17</f>
        <v>4251.8885436556147</v>
      </c>
      <c r="BB17" s="13"/>
      <c r="BC17" s="13" t="s">
        <v>31</v>
      </c>
      <c r="BD17" s="48" t="s">
        <v>31</v>
      </c>
      <c r="BE17" s="23"/>
      <c r="BF17" s="23"/>
      <c r="BG17" s="13" t="s">
        <v>31</v>
      </c>
      <c r="BH17" s="13" t="s">
        <v>31</v>
      </c>
      <c r="BI17" s="115"/>
      <c r="BJ17" s="115"/>
      <c r="BK17" s="13"/>
      <c r="BL17" s="115"/>
      <c r="BM17" s="115"/>
      <c r="BN17" s="115"/>
      <c r="BO17" s="115"/>
      <c r="BP17" s="13" t="s">
        <v>31</v>
      </c>
      <c r="BQ17" s="48" t="s">
        <v>31</v>
      </c>
      <c r="BR17" s="396"/>
      <c r="BS17" s="397"/>
      <c r="BT17" s="397"/>
    </row>
    <row r="18" spans="1:72" ht="11.25" customHeight="1" outlineLevel="1">
      <c r="A18" s="478"/>
      <c r="B18" s="277" t="s">
        <v>34</v>
      </c>
      <c r="C18" s="80">
        <v>244</v>
      </c>
      <c r="D18" s="80"/>
      <c r="E18" s="40">
        <f>C18/C$181*100</f>
        <v>5.6169429097605894</v>
      </c>
      <c r="F18" s="40"/>
      <c r="G18" s="13" t="s">
        <v>31</v>
      </c>
      <c r="H18" s="13" t="s">
        <v>31</v>
      </c>
      <c r="I18" s="105">
        <v>0</v>
      </c>
      <c r="J18" s="115"/>
      <c r="K18" s="40">
        <f>I18/I$181*100</f>
        <v>0</v>
      </c>
      <c r="L18" s="13"/>
      <c r="M18" s="105">
        <f t="shared" si="4"/>
        <v>0</v>
      </c>
      <c r="N18" s="115"/>
      <c r="O18" s="105">
        <v>0</v>
      </c>
      <c r="P18" s="115"/>
      <c r="Q18" s="105">
        <f t="shared" si="5"/>
        <v>0</v>
      </c>
      <c r="R18" s="13"/>
      <c r="S18" s="13" t="s">
        <v>31</v>
      </c>
      <c r="T18" s="48" t="s">
        <v>31</v>
      </c>
      <c r="U18" s="80">
        <v>256</v>
      </c>
      <c r="V18" s="80"/>
      <c r="W18" s="40">
        <f>U18/U$181*100</f>
        <v>5.7971014492753623</v>
      </c>
      <c r="X18" s="40"/>
      <c r="Y18" s="13" t="s">
        <v>31</v>
      </c>
      <c r="Z18" s="13" t="s">
        <v>31</v>
      </c>
      <c r="AA18" s="105">
        <v>0</v>
      </c>
      <c r="AB18" s="115"/>
      <c r="AC18" s="40">
        <f>IFERROR(AA18/AA$181*100,0)</f>
        <v>0</v>
      </c>
      <c r="AD18" s="13"/>
      <c r="AE18" s="105">
        <f t="shared" si="6"/>
        <v>0</v>
      </c>
      <c r="AF18" s="115"/>
      <c r="AG18" s="105">
        <v>0</v>
      </c>
      <c r="AH18" s="115"/>
      <c r="AI18" s="105">
        <f t="shared" si="7"/>
        <v>0</v>
      </c>
      <c r="AJ18" s="13"/>
      <c r="AK18" s="13" t="s">
        <v>31</v>
      </c>
      <c r="AL18" s="48" t="s">
        <v>31</v>
      </c>
      <c r="AM18" s="105">
        <f t="shared" si="0"/>
        <v>500</v>
      </c>
      <c r="AN18" s="115"/>
      <c r="AO18" s="40">
        <f>AM18/AM$181*100</f>
        <v>5.7077625570776256</v>
      </c>
      <c r="AP18" s="13"/>
      <c r="AQ18" s="105" t="s">
        <v>31</v>
      </c>
      <c r="AR18" s="13" t="s">
        <v>31</v>
      </c>
      <c r="AS18" s="398">
        <f t="shared" si="1"/>
        <v>0</v>
      </c>
      <c r="AT18" s="115"/>
      <c r="AU18" s="40">
        <f>IFERROR(AS18/AS$181*100,0)</f>
        <v>0</v>
      </c>
      <c r="AV18" s="13"/>
      <c r="AW18" s="105">
        <f t="shared" si="2"/>
        <v>0</v>
      </c>
      <c r="AX18" s="48"/>
      <c r="AY18" s="105">
        <f t="shared" si="3"/>
        <v>0</v>
      </c>
      <c r="AZ18" s="115"/>
      <c r="BA18" s="105">
        <f t="shared" si="8"/>
        <v>0</v>
      </c>
      <c r="BB18" s="13"/>
      <c r="BC18" s="13" t="s">
        <v>31</v>
      </c>
      <c r="BD18" s="48" t="s">
        <v>31</v>
      </c>
      <c r="BE18" s="23"/>
      <c r="BF18" s="23"/>
      <c r="BG18" s="13" t="s">
        <v>31</v>
      </c>
      <c r="BH18" s="13" t="s">
        <v>31</v>
      </c>
      <c r="BI18" s="115"/>
      <c r="BJ18" s="115"/>
      <c r="BK18" s="13"/>
      <c r="BL18" s="115"/>
      <c r="BM18" s="115"/>
      <c r="BN18" s="115"/>
      <c r="BO18" s="115"/>
      <c r="BP18" s="13" t="s">
        <v>31</v>
      </c>
      <c r="BQ18" s="48" t="s">
        <v>31</v>
      </c>
      <c r="BR18" s="396"/>
      <c r="BS18" s="397"/>
      <c r="BT18" s="397"/>
    </row>
    <row r="19" spans="1:72" s="45" customFormat="1" ht="11.5" customHeight="1">
      <c r="A19" s="478"/>
      <c r="B19" s="289" t="s">
        <v>35</v>
      </c>
      <c r="C19" s="79">
        <f>SUM(C20:C25)</f>
        <v>1232.4000000000001</v>
      </c>
      <c r="D19" s="79"/>
      <c r="E19" s="42">
        <f>C19/C182*100</f>
        <v>7.0343268758775803</v>
      </c>
      <c r="F19" s="42"/>
      <c r="G19" s="290" t="s">
        <v>31</v>
      </c>
      <c r="H19" s="290" t="s">
        <v>31</v>
      </c>
      <c r="I19" s="330">
        <f>SUM(I20:I25)</f>
        <v>807961.46</v>
      </c>
      <c r="J19" s="291"/>
      <c r="K19" s="42">
        <f>I19/I$182*100</f>
        <v>17.110481178943516</v>
      </c>
      <c r="L19" s="290"/>
      <c r="M19" s="330">
        <f t="shared" si="4"/>
        <v>770461.46</v>
      </c>
      <c r="N19" s="291"/>
      <c r="O19" s="330">
        <f>SUM(O20:O25)</f>
        <v>37500</v>
      </c>
      <c r="P19" s="291"/>
      <c r="Q19" s="330">
        <f t="shared" si="5"/>
        <v>655.60001622849711</v>
      </c>
      <c r="R19" s="290"/>
      <c r="S19" s="290" t="s">
        <v>31</v>
      </c>
      <c r="T19" s="292" t="s">
        <v>31</v>
      </c>
      <c r="U19" s="79">
        <f>SUM(U20:U25)</f>
        <v>1259</v>
      </c>
      <c r="V19" s="79"/>
      <c r="W19" s="42">
        <f>U19/U182*100</f>
        <v>7.0699356461775178</v>
      </c>
      <c r="X19" s="42"/>
      <c r="Y19" s="290" t="s">
        <v>31</v>
      </c>
      <c r="Z19" s="290" t="s">
        <v>31</v>
      </c>
      <c r="AA19" s="330">
        <f>SUM(AA20:AA25)</f>
        <v>885000.56</v>
      </c>
      <c r="AB19" s="291"/>
      <c r="AC19" s="42">
        <f>IFERROR(AA19/AA$182*100,0)</f>
        <v>18.622820755166313</v>
      </c>
      <c r="AD19" s="290"/>
      <c r="AE19" s="330">
        <f t="shared" si="6"/>
        <v>847500.56</v>
      </c>
      <c r="AF19" s="291"/>
      <c r="AG19" s="330">
        <f>SUM(AG20:AG25)</f>
        <v>37500</v>
      </c>
      <c r="AH19" s="291"/>
      <c r="AI19" s="330">
        <f t="shared" si="7"/>
        <v>702.9392851469421</v>
      </c>
      <c r="AJ19" s="290"/>
      <c r="AK19" s="290" t="s">
        <v>31</v>
      </c>
      <c r="AL19" s="292" t="s">
        <v>31</v>
      </c>
      <c r="AM19" s="330">
        <f>C19+U19</f>
        <v>2491.4</v>
      </c>
      <c r="AN19" s="291"/>
      <c r="AO19" s="42">
        <f>AM19/AM182*100</f>
        <v>7.0522764071151185</v>
      </c>
      <c r="AP19" s="290"/>
      <c r="AQ19" s="330" t="s">
        <v>31</v>
      </c>
      <c r="AR19" s="290" t="s">
        <v>31</v>
      </c>
      <c r="AS19" s="442">
        <f>I19+AA19</f>
        <v>1692962.02</v>
      </c>
      <c r="AT19" s="291"/>
      <c r="AU19" s="42">
        <f>IFERROR(AS19/AS$182*100,0)</f>
        <v>17.869062149020383</v>
      </c>
      <c r="AV19" s="290"/>
      <c r="AW19" s="330">
        <f>M19+AE19</f>
        <v>1617962.02</v>
      </c>
      <c r="AX19" s="292"/>
      <c r="AY19" s="330">
        <f>O19+AG19</f>
        <v>75000</v>
      </c>
      <c r="AZ19" s="291"/>
      <c r="BA19" s="330">
        <f t="shared" si="8"/>
        <v>679.52236493537771</v>
      </c>
      <c r="BB19" s="290"/>
      <c r="BC19" s="290" t="s">
        <v>31</v>
      </c>
      <c r="BD19" s="292" t="s">
        <v>31</v>
      </c>
      <c r="BE19" s="293"/>
      <c r="BF19" s="293"/>
      <c r="BG19" s="290" t="s">
        <v>31</v>
      </c>
      <c r="BH19" s="290" t="s">
        <v>31</v>
      </c>
      <c r="BI19" s="291"/>
      <c r="BJ19" s="291"/>
      <c r="BK19" s="290"/>
      <c r="BL19" s="291"/>
      <c r="BM19" s="291"/>
      <c r="BN19" s="291"/>
      <c r="BO19" s="291"/>
      <c r="BP19" s="290" t="s">
        <v>31</v>
      </c>
      <c r="BQ19" s="292" t="s">
        <v>31</v>
      </c>
      <c r="BR19" s="396"/>
      <c r="BS19" s="397"/>
      <c r="BT19" s="397"/>
    </row>
    <row r="20" spans="1:72" ht="11.25" customHeight="1" outlineLevel="1">
      <c r="A20" s="478"/>
      <c r="B20" s="277" t="s">
        <v>36</v>
      </c>
      <c r="C20" s="80">
        <v>884.1</v>
      </c>
      <c r="D20" s="80"/>
      <c r="E20" s="40">
        <f>C20/C183*100</f>
        <v>20.352209944751387</v>
      </c>
      <c r="F20" s="40"/>
      <c r="G20" s="13" t="s">
        <v>31</v>
      </c>
      <c r="H20" s="13" t="s">
        <v>31</v>
      </c>
      <c r="I20" s="105">
        <v>784490.02</v>
      </c>
      <c r="J20" s="115"/>
      <c r="K20" s="40">
        <f>I20/I$183*100</f>
        <v>36.523866149319588</v>
      </c>
      <c r="L20" s="13"/>
      <c r="M20" s="105">
        <f t="shared" si="4"/>
        <v>746990.02</v>
      </c>
      <c r="N20" s="115"/>
      <c r="O20" s="105">
        <v>37500</v>
      </c>
      <c r="P20" s="115"/>
      <c r="Q20" s="105">
        <f t="shared" si="5"/>
        <v>887.3317724239339</v>
      </c>
      <c r="R20" s="13"/>
      <c r="S20" s="13" t="s">
        <v>31</v>
      </c>
      <c r="T20" s="48" t="s">
        <v>31</v>
      </c>
      <c r="U20" s="80">
        <v>901.4</v>
      </c>
      <c r="V20" s="80"/>
      <c r="W20" s="40">
        <f>U20/U183*100</f>
        <v>20.412137681159422</v>
      </c>
      <c r="X20" s="40"/>
      <c r="Y20" s="13" t="s">
        <v>31</v>
      </c>
      <c r="Z20" s="13" t="s">
        <v>31</v>
      </c>
      <c r="AA20" s="105">
        <v>862553.89</v>
      </c>
      <c r="AB20" s="115"/>
      <c r="AC20" s="40">
        <f>IFERROR(AA20/AA$183*100,0)</f>
        <v>37.046266387750748</v>
      </c>
      <c r="AD20" s="13"/>
      <c r="AE20" s="105">
        <f t="shared" si="6"/>
        <v>825053.89</v>
      </c>
      <c r="AF20" s="115"/>
      <c r="AG20" s="105">
        <v>37500</v>
      </c>
      <c r="AH20" s="115"/>
      <c r="AI20" s="105">
        <f t="shared" si="7"/>
        <v>956.90469270024414</v>
      </c>
      <c r="AJ20" s="13"/>
      <c r="AK20" s="13" t="s">
        <v>31</v>
      </c>
      <c r="AL20" s="48" t="s">
        <v>31</v>
      </c>
      <c r="AM20" s="105">
        <f t="shared" ref="AM20:AM77" si="9">C20+U20</f>
        <v>1785.5</v>
      </c>
      <c r="AN20" s="115"/>
      <c r="AO20" s="40">
        <f>AM20/AM183*100</f>
        <v>20.382420091324203</v>
      </c>
      <c r="AP20" s="13"/>
      <c r="AQ20" s="105" t="s">
        <v>31</v>
      </c>
      <c r="AR20" s="13" t="s">
        <v>31</v>
      </c>
      <c r="AS20" s="398">
        <f t="shared" ref="AS20:AS77" si="10">I20+AA20</f>
        <v>1647043.9100000001</v>
      </c>
      <c r="AT20" s="115"/>
      <c r="AU20" s="40">
        <f>IFERROR(AS20/AS$183*100,0)</f>
        <v>36.79559503777827</v>
      </c>
      <c r="AV20" s="13"/>
      <c r="AW20" s="105">
        <f t="shared" ref="AW20:AW77" si="11">M20+AE20</f>
        <v>1572043.9100000001</v>
      </c>
      <c r="AX20" s="48"/>
      <c r="AY20" s="105">
        <f t="shared" ref="AY20:AY77" si="12">O20+AG20</f>
        <v>75000</v>
      </c>
      <c r="AZ20" s="115"/>
      <c r="BA20" s="105">
        <f t="shared" si="8"/>
        <v>922.45528423410815</v>
      </c>
      <c r="BB20" s="13"/>
      <c r="BC20" s="13" t="s">
        <v>31</v>
      </c>
      <c r="BD20" s="48" t="s">
        <v>31</v>
      </c>
      <c r="BE20" s="23"/>
      <c r="BF20" s="23"/>
      <c r="BG20" s="13" t="s">
        <v>31</v>
      </c>
      <c r="BH20" s="13" t="s">
        <v>31</v>
      </c>
      <c r="BI20" s="115"/>
      <c r="BJ20" s="115"/>
      <c r="BK20" s="13"/>
      <c r="BL20" s="115"/>
      <c r="BM20" s="115"/>
      <c r="BN20" s="115"/>
      <c r="BO20" s="115"/>
      <c r="BP20" s="13" t="s">
        <v>31</v>
      </c>
      <c r="BQ20" s="48" t="s">
        <v>31</v>
      </c>
      <c r="BR20" s="396"/>
      <c r="BS20" s="397"/>
      <c r="BT20" s="397"/>
    </row>
    <row r="21" spans="1:72" ht="11.25" customHeight="1" outlineLevel="1">
      <c r="A21" s="478"/>
      <c r="B21" s="277" t="s">
        <v>37</v>
      </c>
      <c r="C21" s="80">
        <v>171.6</v>
      </c>
      <c r="D21" s="80"/>
      <c r="E21" s="40">
        <f>C21/C184*100</f>
        <v>3.9502762430939233</v>
      </c>
      <c r="F21" s="40"/>
      <c r="G21" s="13" t="s">
        <v>31</v>
      </c>
      <c r="H21" s="13" t="s">
        <v>31</v>
      </c>
      <c r="I21" s="105">
        <v>19241.579999999998</v>
      </c>
      <c r="J21" s="115"/>
      <c r="K21" s="40">
        <f>I21/I$184*100</f>
        <v>3.4270928321839937</v>
      </c>
      <c r="L21" s="13"/>
      <c r="M21" s="105">
        <f t="shared" si="4"/>
        <v>19241.579999999998</v>
      </c>
      <c r="N21" s="115"/>
      <c r="O21" s="115"/>
      <c r="P21" s="115"/>
      <c r="Q21" s="105">
        <f t="shared" si="5"/>
        <v>112.13041958041957</v>
      </c>
      <c r="R21" s="13"/>
      <c r="S21" s="13" t="s">
        <v>31</v>
      </c>
      <c r="T21" s="48" t="s">
        <v>31</v>
      </c>
      <c r="U21" s="80">
        <v>176.1</v>
      </c>
      <c r="V21" s="80"/>
      <c r="W21" s="40">
        <f>U21/U184*100</f>
        <v>3.9877717391304341</v>
      </c>
      <c r="X21" s="40"/>
      <c r="Y21" s="13" t="s">
        <v>31</v>
      </c>
      <c r="Z21" s="13" t="s">
        <v>31</v>
      </c>
      <c r="AA21" s="105">
        <v>17961.36</v>
      </c>
      <c r="AB21" s="115"/>
      <c r="AC21" s="40">
        <f>IFERROR(AA21/AA$184*100,0)</f>
        <v>5.192016205441603</v>
      </c>
      <c r="AD21" s="13"/>
      <c r="AE21" s="105">
        <f t="shared" si="6"/>
        <v>17961.36</v>
      </c>
      <c r="AF21" s="115"/>
      <c r="AG21" s="115"/>
      <c r="AH21" s="115"/>
      <c r="AI21" s="105">
        <f t="shared" si="7"/>
        <v>101.99522998296423</v>
      </c>
      <c r="AJ21" s="13"/>
      <c r="AK21" s="13" t="s">
        <v>31</v>
      </c>
      <c r="AL21" s="48" t="s">
        <v>31</v>
      </c>
      <c r="AM21" s="105">
        <f t="shared" si="9"/>
        <v>347.7</v>
      </c>
      <c r="AN21" s="115"/>
      <c r="AO21" s="40">
        <f>AM21/AM184*100</f>
        <v>3.9691780821917808</v>
      </c>
      <c r="AP21" s="13"/>
      <c r="AQ21" s="105" t="s">
        <v>31</v>
      </c>
      <c r="AR21" s="13" t="s">
        <v>31</v>
      </c>
      <c r="AS21" s="411">
        <f t="shared" si="10"/>
        <v>37202.94</v>
      </c>
      <c r="AT21" s="115"/>
      <c r="AU21" s="40">
        <f>IFERROR(AS21/AS$184*100,0)</f>
        <v>4.099963805348839</v>
      </c>
      <c r="AV21" s="13"/>
      <c r="AW21" s="411">
        <f t="shared" si="11"/>
        <v>37202.94</v>
      </c>
      <c r="AX21" s="48"/>
      <c r="AY21" s="411">
        <f t="shared" si="12"/>
        <v>0</v>
      </c>
      <c r="AZ21" s="115"/>
      <c r="BA21" s="105">
        <f t="shared" si="8"/>
        <v>106.9972389991372</v>
      </c>
      <c r="BB21" s="13"/>
      <c r="BC21" s="13" t="s">
        <v>31</v>
      </c>
      <c r="BD21" s="48" t="s">
        <v>31</v>
      </c>
      <c r="BE21" s="23"/>
      <c r="BF21" s="23"/>
      <c r="BG21" s="13" t="s">
        <v>31</v>
      </c>
      <c r="BH21" s="13" t="s">
        <v>31</v>
      </c>
      <c r="BI21" s="115"/>
      <c r="BJ21" s="115"/>
      <c r="BK21" s="13"/>
      <c r="BL21" s="115"/>
      <c r="BM21" s="115"/>
      <c r="BN21" s="115"/>
      <c r="BO21" s="115"/>
      <c r="BP21" s="13" t="s">
        <v>31</v>
      </c>
      <c r="BQ21" s="48" t="s">
        <v>31</v>
      </c>
      <c r="BR21" s="396"/>
      <c r="BS21" s="397"/>
      <c r="BT21" s="397"/>
    </row>
    <row r="22" spans="1:72" ht="11.25" customHeight="1" outlineLevel="1">
      <c r="A22" s="478"/>
      <c r="B22" s="277" t="s">
        <v>38</v>
      </c>
      <c r="C22" s="80">
        <v>142.30000000000001</v>
      </c>
      <c r="D22" s="80"/>
      <c r="E22" s="40">
        <f>C22/C185*100</f>
        <v>3.2757826887661143</v>
      </c>
      <c r="F22" s="40"/>
      <c r="G22" s="13" t="s">
        <v>31</v>
      </c>
      <c r="H22" s="13" t="s">
        <v>31</v>
      </c>
      <c r="I22" s="105">
        <v>0</v>
      </c>
      <c r="J22" s="115"/>
      <c r="K22" s="40">
        <f>I22/I$185*100</f>
        <v>0</v>
      </c>
      <c r="L22" s="13"/>
      <c r="M22" s="105">
        <f t="shared" si="4"/>
        <v>0</v>
      </c>
      <c r="N22" s="115"/>
      <c r="O22" s="115"/>
      <c r="P22" s="115"/>
      <c r="Q22" s="105">
        <f t="shared" si="5"/>
        <v>0</v>
      </c>
      <c r="R22" s="13"/>
      <c r="S22" s="13" t="s">
        <v>31</v>
      </c>
      <c r="T22" s="48" t="s">
        <v>31</v>
      </c>
      <c r="U22" s="80">
        <v>146.1</v>
      </c>
      <c r="V22" s="80"/>
      <c r="W22" s="40">
        <f>U22/U185*100</f>
        <v>3.308423913043478</v>
      </c>
      <c r="X22" s="40"/>
      <c r="Y22" s="13" t="s">
        <v>31</v>
      </c>
      <c r="Z22" s="13" t="s">
        <v>31</v>
      </c>
      <c r="AA22" s="105">
        <v>0</v>
      </c>
      <c r="AB22" s="115"/>
      <c r="AC22" s="40">
        <f>IFERROR(AA22/AA$185*100,0)</f>
        <v>0</v>
      </c>
      <c r="AD22" s="13"/>
      <c r="AE22" s="105">
        <f t="shared" si="6"/>
        <v>0</v>
      </c>
      <c r="AF22" s="115"/>
      <c r="AG22" s="115"/>
      <c r="AH22" s="115"/>
      <c r="AI22" s="105">
        <f t="shared" si="7"/>
        <v>0</v>
      </c>
      <c r="AJ22" s="13"/>
      <c r="AK22" s="13" t="s">
        <v>31</v>
      </c>
      <c r="AL22" s="48" t="s">
        <v>31</v>
      </c>
      <c r="AM22" s="105">
        <f t="shared" si="9"/>
        <v>288.39999999999998</v>
      </c>
      <c r="AN22" s="115"/>
      <c r="AO22" s="40">
        <f>AM22/AM185*100</f>
        <v>3.2922374429223744</v>
      </c>
      <c r="AP22" s="13"/>
      <c r="AQ22" s="105" t="s">
        <v>31</v>
      </c>
      <c r="AR22" s="13" t="s">
        <v>31</v>
      </c>
      <c r="AS22" s="411">
        <f t="shared" si="10"/>
        <v>0</v>
      </c>
      <c r="AT22" s="115"/>
      <c r="AU22" s="40">
        <f>IFERROR(AS22/AS$185*100,0)</f>
        <v>0</v>
      </c>
      <c r="AV22" s="13"/>
      <c r="AW22" s="411">
        <f t="shared" si="11"/>
        <v>0</v>
      </c>
      <c r="AX22" s="48"/>
      <c r="AY22" s="411">
        <f t="shared" si="12"/>
        <v>0</v>
      </c>
      <c r="AZ22" s="115"/>
      <c r="BA22" s="105">
        <f t="shared" si="8"/>
        <v>0</v>
      </c>
      <c r="BB22" s="13"/>
      <c r="BC22" s="13" t="s">
        <v>31</v>
      </c>
      <c r="BD22" s="48" t="s">
        <v>31</v>
      </c>
      <c r="BE22" s="23"/>
      <c r="BF22" s="23"/>
      <c r="BG22" s="13" t="s">
        <v>31</v>
      </c>
      <c r="BH22" s="13" t="s">
        <v>31</v>
      </c>
      <c r="BI22" s="115"/>
      <c r="BJ22" s="115"/>
      <c r="BK22" s="13"/>
      <c r="BL22" s="115"/>
      <c r="BM22" s="115"/>
      <c r="BN22" s="115"/>
      <c r="BO22" s="115"/>
      <c r="BP22" s="13" t="s">
        <v>31</v>
      </c>
      <c r="BQ22" s="48" t="s">
        <v>31</v>
      </c>
      <c r="BR22" s="396"/>
      <c r="BS22" s="397"/>
      <c r="BT22" s="397"/>
    </row>
    <row r="23" spans="1:72" ht="11.25" customHeight="1" outlineLevel="1">
      <c r="A23" s="478"/>
      <c r="B23" s="277" t="s">
        <v>39</v>
      </c>
      <c r="C23" s="80">
        <v>34.4</v>
      </c>
      <c r="D23" s="80"/>
      <c r="E23" s="40">
        <f>C23/C186*100</f>
        <v>0.79189686924493552</v>
      </c>
      <c r="F23" s="40"/>
      <c r="G23" s="13" t="s">
        <v>31</v>
      </c>
      <c r="H23" s="13" t="s">
        <v>31</v>
      </c>
      <c r="I23" s="105">
        <v>4229.8599999999997</v>
      </c>
      <c r="J23" s="115"/>
      <c r="K23" s="40">
        <f>I23/I$186*100</f>
        <v>2.4636498193326073</v>
      </c>
      <c r="L23" s="13"/>
      <c r="M23" s="105">
        <f t="shared" si="4"/>
        <v>4229.8599999999997</v>
      </c>
      <c r="N23" s="115"/>
      <c r="O23" s="115"/>
      <c r="P23" s="115"/>
      <c r="Q23" s="105">
        <f t="shared" si="5"/>
        <v>122.9610465116279</v>
      </c>
      <c r="R23" s="13"/>
      <c r="S23" s="13" t="s">
        <v>31</v>
      </c>
      <c r="T23" s="48" t="s">
        <v>31</v>
      </c>
      <c r="U23" s="80">
        <v>35.4</v>
      </c>
      <c r="V23" s="80"/>
      <c r="W23" s="40">
        <f>U23/U186*100</f>
        <v>0.80163043478260854</v>
      </c>
      <c r="X23" s="40"/>
      <c r="Y23" s="13" t="s">
        <v>31</v>
      </c>
      <c r="Z23" s="13" t="s">
        <v>31</v>
      </c>
      <c r="AA23" s="105">
        <v>4485.3100000000004</v>
      </c>
      <c r="AB23" s="115"/>
      <c r="AC23" s="40">
        <f>IFERROR(AA23/AA$186*100,0)</f>
        <v>2.6410582262024191</v>
      </c>
      <c r="AD23" s="13"/>
      <c r="AE23" s="105">
        <f t="shared" si="6"/>
        <v>4485.3100000000004</v>
      </c>
      <c r="AF23" s="115"/>
      <c r="AG23" s="115"/>
      <c r="AH23" s="115"/>
      <c r="AI23" s="105">
        <f t="shared" si="7"/>
        <v>126.7036723163842</v>
      </c>
      <c r="AJ23" s="13"/>
      <c r="AK23" s="13" t="s">
        <v>31</v>
      </c>
      <c r="AL23" s="48" t="s">
        <v>31</v>
      </c>
      <c r="AM23" s="105">
        <f t="shared" si="9"/>
        <v>69.8</v>
      </c>
      <c r="AN23" s="115"/>
      <c r="AO23" s="40">
        <f>AM23/AM186*100</f>
        <v>0.79680365296803646</v>
      </c>
      <c r="AP23" s="13"/>
      <c r="AQ23" s="105" t="s">
        <v>31</v>
      </c>
      <c r="AR23" s="13" t="s">
        <v>31</v>
      </c>
      <c r="AS23" s="411">
        <f t="shared" si="10"/>
        <v>8715.17</v>
      </c>
      <c r="AT23" s="115"/>
      <c r="AU23" s="40">
        <f>IFERROR(AS23/AS$186*100,0)</f>
        <v>2.5518707206360358</v>
      </c>
      <c r="AV23" s="13"/>
      <c r="AW23" s="411">
        <f t="shared" si="11"/>
        <v>8715.17</v>
      </c>
      <c r="AX23" s="48"/>
      <c r="AY23" s="411">
        <f t="shared" si="12"/>
        <v>0</v>
      </c>
      <c r="AZ23" s="115"/>
      <c r="BA23" s="105">
        <f t="shared" si="8"/>
        <v>124.85916905444127</v>
      </c>
      <c r="BB23" s="13"/>
      <c r="BC23" s="13" t="s">
        <v>31</v>
      </c>
      <c r="BD23" s="48" t="s">
        <v>31</v>
      </c>
      <c r="BE23" s="23"/>
      <c r="BF23" s="23"/>
      <c r="BG23" s="13" t="s">
        <v>31</v>
      </c>
      <c r="BH23" s="13" t="s">
        <v>31</v>
      </c>
      <c r="BI23" s="115"/>
      <c r="BJ23" s="115"/>
      <c r="BK23" s="13"/>
      <c r="BL23" s="115"/>
      <c r="BM23" s="115"/>
      <c r="BN23" s="115"/>
      <c r="BO23" s="115"/>
      <c r="BP23" s="13" t="s">
        <v>31</v>
      </c>
      <c r="BQ23" s="48" t="s">
        <v>31</v>
      </c>
      <c r="BR23" s="396"/>
      <c r="BS23" s="397"/>
      <c r="BT23" s="397"/>
    </row>
    <row r="24" spans="1:72" ht="11.25" customHeight="1" outlineLevel="1">
      <c r="A24" s="478"/>
      <c r="B24" s="277" t="s">
        <v>40</v>
      </c>
      <c r="C24" s="80">
        <v>0</v>
      </c>
      <c r="D24" s="80"/>
      <c r="E24" s="40" t="s">
        <v>31</v>
      </c>
      <c r="F24" s="40"/>
      <c r="G24" s="13" t="s">
        <v>31</v>
      </c>
      <c r="H24" s="13" t="s">
        <v>31</v>
      </c>
      <c r="I24" s="105">
        <v>0</v>
      </c>
      <c r="J24" s="115"/>
      <c r="K24" s="40" t="s">
        <v>31</v>
      </c>
      <c r="L24" s="13"/>
      <c r="M24" s="105">
        <f t="shared" si="4"/>
        <v>0</v>
      </c>
      <c r="N24" s="115"/>
      <c r="O24" s="115"/>
      <c r="P24" s="115"/>
      <c r="Q24" s="105">
        <f t="shared" ref="Q24:Q25" si="13">IFERROR(I24/C24,0)</f>
        <v>0</v>
      </c>
      <c r="R24" s="13"/>
      <c r="S24" s="13" t="s">
        <v>31</v>
      </c>
      <c r="T24" s="48" t="s">
        <v>31</v>
      </c>
      <c r="U24" s="80">
        <v>0</v>
      </c>
      <c r="V24" s="80"/>
      <c r="W24" s="40" t="s">
        <v>31</v>
      </c>
      <c r="X24" s="40"/>
      <c r="Y24" s="13" t="s">
        <v>31</v>
      </c>
      <c r="Z24" s="13" t="s">
        <v>31</v>
      </c>
      <c r="AA24" s="105">
        <v>0</v>
      </c>
      <c r="AB24" s="115"/>
      <c r="AC24" s="40" t="s">
        <v>31</v>
      </c>
      <c r="AD24" s="13"/>
      <c r="AE24" s="105">
        <f t="shared" si="6"/>
        <v>0</v>
      </c>
      <c r="AF24" s="115"/>
      <c r="AG24" s="115"/>
      <c r="AH24" s="115"/>
      <c r="AI24" s="105">
        <f t="shared" ref="AI24:AI25" si="14">IFERROR(AA24/U24,0)</f>
        <v>0</v>
      </c>
      <c r="AJ24" s="13"/>
      <c r="AK24" s="13" t="s">
        <v>31</v>
      </c>
      <c r="AL24" s="48" t="s">
        <v>31</v>
      </c>
      <c r="AM24" s="105">
        <f t="shared" si="9"/>
        <v>0</v>
      </c>
      <c r="AN24" s="115"/>
      <c r="AO24" s="40" t="s">
        <v>31</v>
      </c>
      <c r="AP24" s="13"/>
      <c r="AQ24" s="105" t="s">
        <v>31</v>
      </c>
      <c r="AR24" s="13" t="s">
        <v>31</v>
      </c>
      <c r="AS24" s="411">
        <f t="shared" si="10"/>
        <v>0</v>
      </c>
      <c r="AT24" s="115"/>
      <c r="AU24" s="40" t="s">
        <v>31</v>
      </c>
      <c r="AV24" s="13"/>
      <c r="AW24" s="411">
        <f t="shared" si="11"/>
        <v>0</v>
      </c>
      <c r="AX24" s="48"/>
      <c r="AY24" s="411">
        <f t="shared" si="12"/>
        <v>0</v>
      </c>
      <c r="AZ24" s="115"/>
      <c r="BA24" s="105">
        <f t="shared" ref="BA24:BA25" si="15">IFERROR(AS24/AM24,0)</f>
        <v>0</v>
      </c>
      <c r="BB24" s="13"/>
      <c r="BC24" s="13" t="s">
        <v>31</v>
      </c>
      <c r="BD24" s="48" t="s">
        <v>31</v>
      </c>
      <c r="BE24" s="23"/>
      <c r="BF24" s="23"/>
      <c r="BG24" s="13" t="s">
        <v>31</v>
      </c>
      <c r="BH24" s="13" t="s">
        <v>31</v>
      </c>
      <c r="BI24" s="115"/>
      <c r="BJ24" s="115"/>
      <c r="BK24" s="13"/>
      <c r="BL24" s="115"/>
      <c r="BM24" s="115"/>
      <c r="BN24" s="115"/>
      <c r="BO24" s="115"/>
      <c r="BP24" s="13" t="s">
        <v>31</v>
      </c>
      <c r="BQ24" s="48" t="s">
        <v>31</v>
      </c>
      <c r="BR24" s="396"/>
      <c r="BS24" s="397"/>
      <c r="BT24" s="397"/>
    </row>
    <row r="25" spans="1:72" ht="11.15" customHeight="1" outlineLevel="1">
      <c r="A25" s="478"/>
      <c r="B25" s="317" t="s">
        <v>41</v>
      </c>
      <c r="C25" s="80">
        <v>0</v>
      </c>
      <c r="D25" s="80"/>
      <c r="E25" s="40">
        <f>C25/C188*100</f>
        <v>0</v>
      </c>
      <c r="F25" s="40"/>
      <c r="G25" s="13" t="s">
        <v>31</v>
      </c>
      <c r="H25" s="13" t="s">
        <v>31</v>
      </c>
      <c r="I25" s="105">
        <v>0</v>
      </c>
      <c r="J25" s="115"/>
      <c r="K25" s="40">
        <f>IFERROR(I25/I$188*100,0)</f>
        <v>0</v>
      </c>
      <c r="L25" s="13"/>
      <c r="M25" s="105">
        <f t="shared" si="4"/>
        <v>0</v>
      </c>
      <c r="N25" s="115"/>
      <c r="O25" s="115"/>
      <c r="P25" s="115"/>
      <c r="Q25" s="105">
        <f t="shared" si="13"/>
        <v>0</v>
      </c>
      <c r="R25" s="13"/>
      <c r="S25" s="13" t="s">
        <v>31</v>
      </c>
      <c r="T25" s="48" t="s">
        <v>31</v>
      </c>
      <c r="U25" s="80">
        <v>0</v>
      </c>
      <c r="V25" s="80"/>
      <c r="W25" s="40">
        <f>U25/U188*100</f>
        <v>0</v>
      </c>
      <c r="X25" s="40"/>
      <c r="Y25" s="13" t="s">
        <v>31</v>
      </c>
      <c r="Z25" s="13" t="s">
        <v>31</v>
      </c>
      <c r="AA25" s="105">
        <v>0</v>
      </c>
      <c r="AB25" s="115"/>
      <c r="AC25" s="40">
        <f>IFERROR(AA25/AA$188*100,0)</f>
        <v>0</v>
      </c>
      <c r="AD25" s="13"/>
      <c r="AE25" s="105">
        <f t="shared" si="6"/>
        <v>0</v>
      </c>
      <c r="AF25" s="115"/>
      <c r="AG25" s="115"/>
      <c r="AH25" s="115"/>
      <c r="AI25" s="105">
        <f t="shared" si="14"/>
        <v>0</v>
      </c>
      <c r="AJ25" s="13"/>
      <c r="AK25" s="13" t="s">
        <v>31</v>
      </c>
      <c r="AL25" s="48" t="s">
        <v>31</v>
      </c>
      <c r="AM25" s="105">
        <f t="shared" si="9"/>
        <v>0</v>
      </c>
      <c r="AN25" s="115"/>
      <c r="AO25" s="40">
        <f>AM25/AM188*100</f>
        <v>0</v>
      </c>
      <c r="AP25" s="13"/>
      <c r="AQ25" s="105" t="s">
        <v>31</v>
      </c>
      <c r="AR25" s="13" t="s">
        <v>31</v>
      </c>
      <c r="AS25" s="411">
        <f t="shared" si="10"/>
        <v>0</v>
      </c>
      <c r="AT25" s="115"/>
      <c r="AU25" s="40">
        <f>IFERROR(AS25/AS$188*100,0)</f>
        <v>0</v>
      </c>
      <c r="AV25" s="13"/>
      <c r="AW25" s="411">
        <f t="shared" si="11"/>
        <v>0</v>
      </c>
      <c r="AX25" s="48"/>
      <c r="AY25" s="411">
        <f t="shared" si="12"/>
        <v>0</v>
      </c>
      <c r="AZ25" s="115"/>
      <c r="BA25" s="105">
        <f t="shared" si="15"/>
        <v>0</v>
      </c>
      <c r="BB25" s="13"/>
      <c r="BC25" s="13" t="s">
        <v>31</v>
      </c>
      <c r="BD25" s="48" t="s">
        <v>31</v>
      </c>
      <c r="BE25" s="23"/>
      <c r="BF25" s="23"/>
      <c r="BG25" s="13" t="s">
        <v>31</v>
      </c>
      <c r="BH25" s="13" t="s">
        <v>31</v>
      </c>
      <c r="BI25" s="115"/>
      <c r="BJ25" s="115"/>
      <c r="BK25" s="13"/>
      <c r="BL25" s="115"/>
      <c r="BM25" s="115"/>
      <c r="BN25" s="115"/>
      <c r="BO25" s="115"/>
      <c r="BP25" s="13" t="s">
        <v>31</v>
      </c>
      <c r="BQ25" s="48" t="s">
        <v>31</v>
      </c>
      <c r="BR25" s="396"/>
      <c r="BS25" s="397"/>
      <c r="BT25" s="397"/>
    </row>
    <row r="26" spans="1:72" s="45" customFormat="1" ht="21" customHeight="1">
      <c r="A26" s="478"/>
      <c r="B26" s="318" t="s">
        <v>42</v>
      </c>
      <c r="C26" s="44">
        <f>C27+C30</f>
        <v>1260.7833333333333</v>
      </c>
      <c r="D26" s="44"/>
      <c r="E26" s="41">
        <f>C26/C$178*100</f>
        <v>4.8107179287591233</v>
      </c>
      <c r="F26" s="35"/>
      <c r="G26" s="26" t="s">
        <v>31</v>
      </c>
      <c r="H26" s="26" t="s">
        <v>31</v>
      </c>
      <c r="I26" s="82">
        <f>I27+I30</f>
        <v>1583338.9700000002</v>
      </c>
      <c r="J26" s="114"/>
      <c r="K26" s="41">
        <f>I26/I$178*100</f>
        <v>10.684412552589722</v>
      </c>
      <c r="L26" s="26"/>
      <c r="M26" s="82">
        <f t="shared" si="4"/>
        <v>1583338.9700000002</v>
      </c>
      <c r="N26" s="114"/>
      <c r="O26" s="82">
        <f>O27+O30</f>
        <v>0</v>
      </c>
      <c r="P26" s="114"/>
      <c r="Q26" s="82">
        <f t="shared" si="5"/>
        <v>1255.8374846325698</v>
      </c>
      <c r="R26" s="26"/>
      <c r="S26" s="26" t="s">
        <v>31</v>
      </c>
      <c r="T26" s="27" t="s">
        <v>31</v>
      </c>
      <c r="U26" s="44">
        <f>U27+U30</f>
        <v>1295.1533333333332</v>
      </c>
      <c r="V26" s="44"/>
      <c r="W26" s="41">
        <f>U26/U$178*100</f>
        <v>4.8617231861100052</v>
      </c>
      <c r="X26" s="35"/>
      <c r="Y26" s="26" t="s">
        <v>31</v>
      </c>
      <c r="Z26" s="26" t="s">
        <v>31</v>
      </c>
      <c r="AA26" s="82">
        <f>AA27+AA30</f>
        <v>1712896.33</v>
      </c>
      <c r="AB26" s="114"/>
      <c r="AC26" s="41">
        <f>IFERROR(AA26/AA$178*100,0)</f>
        <v>11.679526067886284</v>
      </c>
      <c r="AD26" s="26"/>
      <c r="AE26" s="82">
        <f t="shared" si="6"/>
        <v>1712896.33</v>
      </c>
      <c r="AF26" s="114"/>
      <c r="AG26" s="82">
        <f>AG27+AG30</f>
        <v>0</v>
      </c>
      <c r="AH26" s="114"/>
      <c r="AI26" s="82">
        <f t="shared" si="7"/>
        <v>1322.5432741554412</v>
      </c>
      <c r="AJ26" s="26"/>
      <c r="AK26" s="26" t="s">
        <v>31</v>
      </c>
      <c r="AL26" s="27" t="s">
        <v>31</v>
      </c>
      <c r="AM26" s="82">
        <f t="shared" si="9"/>
        <v>2555.9366666666665</v>
      </c>
      <c r="AN26" s="114"/>
      <c r="AO26" s="41">
        <f>AM26/AM$178*100</f>
        <v>4.8364290273667434</v>
      </c>
      <c r="AP26" s="26"/>
      <c r="AQ26" s="82" t="s">
        <v>31</v>
      </c>
      <c r="AR26" s="26" t="s">
        <v>31</v>
      </c>
      <c r="AS26" s="441">
        <f t="shared" si="10"/>
        <v>3296235.3000000003</v>
      </c>
      <c r="AT26" s="114"/>
      <c r="AU26" s="41">
        <f>IFERROR(AS26/AS$178*100,0)</f>
        <v>11.179381619721656</v>
      </c>
      <c r="AV26" s="26"/>
      <c r="AW26" s="82">
        <f t="shared" si="11"/>
        <v>3296235.3000000003</v>
      </c>
      <c r="AX26" s="27"/>
      <c r="AY26" s="82">
        <f t="shared" si="12"/>
        <v>0</v>
      </c>
      <c r="AZ26" s="114"/>
      <c r="BA26" s="82">
        <f t="shared" si="8"/>
        <v>1289.6388799409481</v>
      </c>
      <c r="BB26" s="26"/>
      <c r="BC26" s="26" t="s">
        <v>31</v>
      </c>
      <c r="BD26" s="27" t="s">
        <v>31</v>
      </c>
      <c r="BE26" s="25"/>
      <c r="BF26" s="25"/>
      <c r="BG26" s="26" t="s">
        <v>31</v>
      </c>
      <c r="BH26" s="26" t="s">
        <v>31</v>
      </c>
      <c r="BI26" s="114"/>
      <c r="BJ26" s="114"/>
      <c r="BK26" s="26"/>
      <c r="BL26" s="114"/>
      <c r="BM26" s="114"/>
      <c r="BN26" s="114"/>
      <c r="BO26" s="114"/>
      <c r="BP26" s="26" t="s">
        <v>31</v>
      </c>
      <c r="BQ26" s="27" t="s">
        <v>31</v>
      </c>
      <c r="BR26" s="396"/>
      <c r="BS26" s="397"/>
      <c r="BT26" s="397"/>
    </row>
    <row r="27" spans="1:72" ht="15" customHeight="1">
      <c r="A27" s="478"/>
      <c r="B27" s="277" t="s">
        <v>32</v>
      </c>
      <c r="C27" s="79">
        <f>SUM(C28:C29)</f>
        <v>618.98333333333335</v>
      </c>
      <c r="D27" s="43"/>
      <c r="E27" s="42">
        <f>C27/C$179*100</f>
        <v>7.1245779619398402</v>
      </c>
      <c r="F27" s="38"/>
      <c r="G27" s="13" t="s">
        <v>31</v>
      </c>
      <c r="H27" s="13" t="s">
        <v>31</v>
      </c>
      <c r="I27" s="330">
        <f>SUM(I28:I29)</f>
        <v>928422.3</v>
      </c>
      <c r="J27" s="116"/>
      <c r="K27" s="42">
        <f>I27/I$179*100</f>
        <v>9.194920056986648</v>
      </c>
      <c r="L27" s="13"/>
      <c r="M27" s="330">
        <f t="shared" si="4"/>
        <v>928422.3</v>
      </c>
      <c r="N27" s="116"/>
      <c r="O27" s="330">
        <f>SUM(O28:O29)</f>
        <v>0</v>
      </c>
      <c r="P27" s="116"/>
      <c r="Q27" s="330">
        <f t="shared" si="5"/>
        <v>1499.9148603893482</v>
      </c>
      <c r="R27" s="14"/>
      <c r="S27" s="13" t="s">
        <v>31</v>
      </c>
      <c r="T27" s="48" t="s">
        <v>31</v>
      </c>
      <c r="U27" s="79">
        <f>SUM(U28:U29)</f>
        <v>520.73333333333323</v>
      </c>
      <c r="V27" s="43"/>
      <c r="W27" s="42">
        <f>U27/U$179*100</f>
        <v>5.8959842995169067</v>
      </c>
      <c r="X27" s="38"/>
      <c r="Y27" s="13" t="s">
        <v>31</v>
      </c>
      <c r="Z27" s="13" t="s">
        <v>31</v>
      </c>
      <c r="AA27" s="330">
        <f>SUM(AA28:AA29)</f>
        <v>1018909.2</v>
      </c>
      <c r="AB27" s="116"/>
      <c r="AC27" s="42">
        <f>IFERROR(AA27/AA$179*100,0)</f>
        <v>10.277927738387008</v>
      </c>
      <c r="AD27" s="13"/>
      <c r="AE27" s="330">
        <f t="shared" si="6"/>
        <v>1018909.2</v>
      </c>
      <c r="AF27" s="116"/>
      <c r="AG27" s="330">
        <f>SUM(AG28:AG29)</f>
        <v>0</v>
      </c>
      <c r="AH27" s="116"/>
      <c r="AI27" s="330">
        <f t="shared" si="7"/>
        <v>1956.6813468185894</v>
      </c>
      <c r="AJ27" s="14"/>
      <c r="AK27" s="13" t="s">
        <v>31</v>
      </c>
      <c r="AL27" s="48" t="s">
        <v>31</v>
      </c>
      <c r="AM27" s="330">
        <f t="shared" si="9"/>
        <v>1139.7166666666667</v>
      </c>
      <c r="AN27" s="116"/>
      <c r="AO27" s="42">
        <f>AM27/AM$179*100</f>
        <v>6.5052321156773214</v>
      </c>
      <c r="AP27" s="13"/>
      <c r="AQ27" s="330" t="s">
        <v>31</v>
      </c>
      <c r="AR27" s="14" t="s">
        <v>31</v>
      </c>
      <c r="AS27" s="442">
        <f t="shared" si="10"/>
        <v>1947331.5</v>
      </c>
      <c r="AT27" s="116"/>
      <c r="AU27" s="42">
        <f>IFERROR(AS27/AS$179*100,0)</f>
        <v>9.7314567503529883</v>
      </c>
      <c r="AV27" s="14"/>
      <c r="AW27" s="330">
        <f t="shared" si="11"/>
        <v>1947331.5</v>
      </c>
      <c r="AX27" s="48"/>
      <c r="AY27" s="330">
        <f t="shared" si="12"/>
        <v>0</v>
      </c>
      <c r="AZ27" s="116"/>
      <c r="BA27" s="330">
        <f t="shared" si="8"/>
        <v>1708.610180892912</v>
      </c>
      <c r="BB27" s="14"/>
      <c r="BC27" s="13" t="s">
        <v>31</v>
      </c>
      <c r="BD27" s="48" t="s">
        <v>31</v>
      </c>
      <c r="BE27" s="20"/>
      <c r="BF27" s="20"/>
      <c r="BG27" s="13" t="s">
        <v>31</v>
      </c>
      <c r="BH27" s="13" t="s">
        <v>31</v>
      </c>
      <c r="BI27" s="116"/>
      <c r="BJ27" s="116"/>
      <c r="BK27" s="14"/>
      <c r="BL27" s="116"/>
      <c r="BM27" s="116"/>
      <c r="BN27" s="116"/>
      <c r="BO27" s="116"/>
      <c r="BP27" s="13" t="s">
        <v>31</v>
      </c>
      <c r="BQ27" s="48" t="s">
        <v>31</v>
      </c>
      <c r="BR27" s="396"/>
      <c r="BS27" s="397"/>
      <c r="BT27" s="397"/>
    </row>
    <row r="28" spans="1:72" ht="11.25" customHeight="1" outlineLevel="1">
      <c r="A28" s="478"/>
      <c r="B28" s="277" t="s">
        <v>33</v>
      </c>
      <c r="C28" s="80">
        <v>469.65</v>
      </c>
      <c r="D28" s="49"/>
      <c r="E28" s="40">
        <f>C28/C$180*100</f>
        <v>10.811464088397789</v>
      </c>
      <c r="F28" s="39"/>
      <c r="G28" s="13" t="s">
        <v>31</v>
      </c>
      <c r="H28" s="13" t="s">
        <v>31</v>
      </c>
      <c r="I28" s="105">
        <v>928422.3</v>
      </c>
      <c r="J28" s="116"/>
      <c r="K28" s="40">
        <f>I28/I$180*100</f>
        <v>11.797514226848968</v>
      </c>
      <c r="L28" s="13"/>
      <c r="M28" s="105">
        <f t="shared" si="4"/>
        <v>928422.3</v>
      </c>
      <c r="N28" s="116"/>
      <c r="O28" s="105">
        <v>0</v>
      </c>
      <c r="P28" s="116"/>
      <c r="Q28" s="105">
        <f t="shared" si="5"/>
        <v>1976.8387096774195</v>
      </c>
      <c r="R28" s="14"/>
      <c r="S28" s="13" t="s">
        <v>31</v>
      </c>
      <c r="T28" s="48" t="s">
        <v>31</v>
      </c>
      <c r="U28" s="80">
        <v>397.73333333333329</v>
      </c>
      <c r="V28" s="49"/>
      <c r="W28" s="40">
        <f>U28/U$180*100</f>
        <v>9.0066425120772919</v>
      </c>
      <c r="X28" s="39"/>
      <c r="Y28" s="13" t="s">
        <v>31</v>
      </c>
      <c r="Z28" s="13" t="s">
        <v>31</v>
      </c>
      <c r="AA28" s="105">
        <v>1010909.2</v>
      </c>
      <c r="AB28" s="116"/>
      <c r="AC28" s="40">
        <f>IFERROR(AA28/AA$180*100,0)</f>
        <v>11.917254942622755</v>
      </c>
      <c r="AD28" s="13"/>
      <c r="AE28" s="105">
        <f t="shared" si="6"/>
        <v>1010909.2</v>
      </c>
      <c r="AF28" s="116"/>
      <c r="AG28" s="105">
        <v>0</v>
      </c>
      <c r="AH28" s="116"/>
      <c r="AI28" s="105">
        <f t="shared" si="7"/>
        <v>2541.6758297016427</v>
      </c>
      <c r="AJ28" s="14"/>
      <c r="AK28" s="13" t="s">
        <v>31</v>
      </c>
      <c r="AL28" s="48" t="s">
        <v>31</v>
      </c>
      <c r="AM28" s="105">
        <f t="shared" si="9"/>
        <v>867.38333333333321</v>
      </c>
      <c r="AN28" s="116"/>
      <c r="AO28" s="40">
        <f>AM28/AM$180*100</f>
        <v>9.9016362252663601</v>
      </c>
      <c r="AP28" s="13"/>
      <c r="AQ28" s="105" t="s">
        <v>31</v>
      </c>
      <c r="AR28" s="14" t="s">
        <v>31</v>
      </c>
      <c r="AS28" s="398">
        <f t="shared" si="10"/>
        <v>1939331.5</v>
      </c>
      <c r="AT28" s="116"/>
      <c r="AU28" s="40">
        <f>IFERROR(AS28/AS$180*100,0)</f>
        <v>11.859629275612701</v>
      </c>
      <c r="AV28" s="14"/>
      <c r="AW28" s="105">
        <f t="shared" si="11"/>
        <v>1939331.5</v>
      </c>
      <c r="AX28" s="48"/>
      <c r="AY28" s="105">
        <f t="shared" si="12"/>
        <v>0</v>
      </c>
      <c r="AZ28" s="116"/>
      <c r="BA28" s="105">
        <f t="shared" si="8"/>
        <v>2235.841323520935</v>
      </c>
      <c r="BB28" s="14"/>
      <c r="BC28" s="13" t="s">
        <v>31</v>
      </c>
      <c r="BD28" s="48" t="s">
        <v>31</v>
      </c>
      <c r="BE28" s="20"/>
      <c r="BF28" s="20"/>
      <c r="BG28" s="13" t="s">
        <v>31</v>
      </c>
      <c r="BH28" s="13" t="s">
        <v>31</v>
      </c>
      <c r="BI28" s="116"/>
      <c r="BJ28" s="116"/>
      <c r="BK28" s="14"/>
      <c r="BL28" s="116"/>
      <c r="BM28" s="116"/>
      <c r="BN28" s="116"/>
      <c r="BO28" s="116"/>
      <c r="BP28" s="13" t="s">
        <v>31</v>
      </c>
      <c r="BQ28" s="48" t="s">
        <v>31</v>
      </c>
      <c r="BR28" s="396"/>
      <c r="BS28" s="397"/>
      <c r="BT28" s="397"/>
    </row>
    <row r="29" spans="1:72" ht="11.25" customHeight="1" outlineLevel="1">
      <c r="A29" s="478"/>
      <c r="B29" s="277" t="s">
        <v>34</v>
      </c>
      <c r="C29" s="80">
        <v>149.33333333333334</v>
      </c>
      <c r="D29" s="49"/>
      <c r="E29" s="40">
        <f>C29/C$181*100</f>
        <v>3.4376918354818908</v>
      </c>
      <c r="F29" s="39"/>
      <c r="G29" s="13" t="s">
        <v>31</v>
      </c>
      <c r="H29" s="13" t="s">
        <v>31</v>
      </c>
      <c r="I29" s="105">
        <v>0</v>
      </c>
      <c r="J29" s="116"/>
      <c r="K29" s="40">
        <f>I29/I$181*100</f>
        <v>0</v>
      </c>
      <c r="L29" s="13"/>
      <c r="M29" s="105">
        <f t="shared" si="4"/>
        <v>0</v>
      </c>
      <c r="N29" s="116"/>
      <c r="O29" s="105">
        <v>0</v>
      </c>
      <c r="P29" s="116"/>
      <c r="Q29" s="105">
        <f t="shared" si="5"/>
        <v>0</v>
      </c>
      <c r="R29" s="14"/>
      <c r="S29" s="13" t="s">
        <v>31</v>
      </c>
      <c r="T29" s="48" t="s">
        <v>31</v>
      </c>
      <c r="U29" s="80">
        <v>122.99999999999999</v>
      </c>
      <c r="V29" s="49"/>
      <c r="W29" s="40">
        <f>U29/U$181*100</f>
        <v>2.7853260869565211</v>
      </c>
      <c r="X29" s="39"/>
      <c r="Y29" s="13" t="s">
        <v>31</v>
      </c>
      <c r="Z29" s="13" t="s">
        <v>31</v>
      </c>
      <c r="AA29" s="105">
        <v>8000</v>
      </c>
      <c r="AB29" s="116"/>
      <c r="AC29" s="40">
        <f>IFERROR(AA29/AA$181*100,0)</f>
        <v>0.62376653096663892</v>
      </c>
      <c r="AD29" s="13"/>
      <c r="AE29" s="105">
        <f t="shared" si="6"/>
        <v>8000</v>
      </c>
      <c r="AF29" s="116"/>
      <c r="AG29" s="105">
        <v>0</v>
      </c>
      <c r="AH29" s="116"/>
      <c r="AI29" s="105">
        <f t="shared" si="7"/>
        <v>65.040650406504071</v>
      </c>
      <c r="AJ29" s="14"/>
      <c r="AK29" s="13" t="s">
        <v>31</v>
      </c>
      <c r="AL29" s="48" t="s">
        <v>31</v>
      </c>
      <c r="AM29" s="105">
        <f t="shared" si="9"/>
        <v>272.33333333333331</v>
      </c>
      <c r="AN29" s="116"/>
      <c r="AO29" s="40">
        <f>AM29/AM$181*100</f>
        <v>3.10882800608828</v>
      </c>
      <c r="AP29" s="13"/>
      <c r="AQ29" s="105" t="s">
        <v>31</v>
      </c>
      <c r="AR29" s="14" t="s">
        <v>31</v>
      </c>
      <c r="AS29" s="398">
        <f t="shared" si="10"/>
        <v>8000</v>
      </c>
      <c r="AT29" s="116"/>
      <c r="AU29" s="40">
        <f>IFERROR(AS29/AS$181*100,0)</f>
        <v>0.23797414314697174</v>
      </c>
      <c r="AV29" s="14"/>
      <c r="AW29" s="105">
        <f t="shared" si="11"/>
        <v>8000</v>
      </c>
      <c r="AX29" s="48"/>
      <c r="AY29" s="105">
        <f t="shared" si="12"/>
        <v>0</v>
      </c>
      <c r="AZ29" s="116"/>
      <c r="BA29" s="105">
        <f t="shared" si="8"/>
        <v>29.37576499388005</v>
      </c>
      <c r="BB29" s="14"/>
      <c r="BC29" s="13" t="s">
        <v>31</v>
      </c>
      <c r="BD29" s="48" t="s">
        <v>31</v>
      </c>
      <c r="BE29" s="20"/>
      <c r="BF29" s="20"/>
      <c r="BG29" s="13" t="s">
        <v>31</v>
      </c>
      <c r="BH29" s="13" t="s">
        <v>31</v>
      </c>
      <c r="BI29" s="116"/>
      <c r="BJ29" s="116"/>
      <c r="BK29" s="14"/>
      <c r="BL29" s="116"/>
      <c r="BM29" s="116"/>
      <c r="BN29" s="116"/>
      <c r="BO29" s="116"/>
      <c r="BP29" s="13" t="s">
        <v>31</v>
      </c>
      <c r="BQ29" s="48" t="s">
        <v>31</v>
      </c>
      <c r="BR29" s="396"/>
      <c r="BS29" s="397"/>
      <c r="BT29" s="397"/>
    </row>
    <row r="30" spans="1:72" ht="15" customHeight="1">
      <c r="A30" s="478"/>
      <c r="B30" s="277" t="s">
        <v>35</v>
      </c>
      <c r="C30" s="79">
        <f>SUM(C31:C36)</f>
        <v>641.80000000000007</v>
      </c>
      <c r="D30" s="79"/>
      <c r="E30" s="42">
        <f t="shared" ref="E30:E36" si="16">C30/C182*100</f>
        <v>3.6632838274409538</v>
      </c>
      <c r="F30" s="42"/>
      <c r="G30" s="13" t="s">
        <v>31</v>
      </c>
      <c r="H30" s="13" t="s">
        <v>31</v>
      </c>
      <c r="I30" s="330">
        <f>SUM(I31:I36)</f>
        <v>654916.67000000004</v>
      </c>
      <c r="J30" s="116"/>
      <c r="K30" s="42">
        <f>I30/I$182*100</f>
        <v>13.869398369337274</v>
      </c>
      <c r="L30" s="13"/>
      <c r="M30" s="330">
        <f t="shared" si="4"/>
        <v>654916.67000000004</v>
      </c>
      <c r="N30" s="116"/>
      <c r="O30" s="330">
        <f>SUM(O31:O36)</f>
        <v>0</v>
      </c>
      <c r="P30" s="116"/>
      <c r="Q30" s="330">
        <f t="shared" si="5"/>
        <v>1020.4373169211592</v>
      </c>
      <c r="R30" s="14"/>
      <c r="S30" s="13" t="s">
        <v>31</v>
      </c>
      <c r="T30" s="48" t="s">
        <v>31</v>
      </c>
      <c r="U30" s="79">
        <f>SUM(U31:U36)</f>
        <v>774.42000000000007</v>
      </c>
      <c r="V30" s="79"/>
      <c r="W30" s="42">
        <f t="shared" ref="W30:W36" si="17">U30/U182*100</f>
        <v>4.3487685171666355</v>
      </c>
      <c r="X30" s="42"/>
      <c r="Y30" s="13" t="s">
        <v>31</v>
      </c>
      <c r="Z30" s="13" t="s">
        <v>31</v>
      </c>
      <c r="AA30" s="330">
        <f>SUM(AA31:AA36)</f>
        <v>693987.13</v>
      </c>
      <c r="AB30" s="116"/>
      <c r="AC30" s="42">
        <f>IFERROR(AA30/AA$182*100,0)</f>
        <v>14.603378249141786</v>
      </c>
      <c r="AD30" s="13"/>
      <c r="AE30" s="330">
        <f t="shared" si="6"/>
        <v>693987.13</v>
      </c>
      <c r="AF30" s="116"/>
      <c r="AG30" s="330">
        <f>SUM(AG31:AG36)</f>
        <v>0</v>
      </c>
      <c r="AH30" s="116"/>
      <c r="AI30" s="330">
        <f t="shared" si="7"/>
        <v>896.13792257431362</v>
      </c>
      <c r="AJ30" s="14"/>
      <c r="AK30" s="13" t="s">
        <v>31</v>
      </c>
      <c r="AL30" s="48" t="s">
        <v>31</v>
      </c>
      <c r="AM30" s="330">
        <f t="shared" si="9"/>
        <v>1416.2200000000003</v>
      </c>
      <c r="AN30" s="116"/>
      <c r="AO30" s="42">
        <f t="shared" ref="AO30:AO36" si="18">AM30/AM182*100</f>
        <v>4.0088202991428821</v>
      </c>
      <c r="AP30" s="13"/>
      <c r="AQ30" s="330" t="s">
        <v>31</v>
      </c>
      <c r="AR30" s="14" t="s">
        <v>31</v>
      </c>
      <c r="AS30" s="442">
        <f t="shared" si="10"/>
        <v>1348903.8</v>
      </c>
      <c r="AT30" s="116"/>
      <c r="AU30" s="42">
        <f>IFERROR(AS30/AS$182*100,0)</f>
        <v>14.237558521986077</v>
      </c>
      <c r="AV30" s="14"/>
      <c r="AW30" s="330">
        <f t="shared" si="11"/>
        <v>1348903.8</v>
      </c>
      <c r="AX30" s="48"/>
      <c r="AY30" s="330">
        <f t="shared" si="12"/>
        <v>0</v>
      </c>
      <c r="AZ30" s="116"/>
      <c r="BA30" s="330">
        <f t="shared" si="8"/>
        <v>952.46769569699609</v>
      </c>
      <c r="BB30" s="14"/>
      <c r="BC30" s="13" t="s">
        <v>31</v>
      </c>
      <c r="BD30" s="48" t="s">
        <v>31</v>
      </c>
      <c r="BE30" s="20"/>
      <c r="BF30" s="20"/>
      <c r="BG30" s="13" t="s">
        <v>31</v>
      </c>
      <c r="BH30" s="13" t="s">
        <v>31</v>
      </c>
      <c r="BI30" s="116"/>
      <c r="BJ30" s="116"/>
      <c r="BK30" s="14"/>
      <c r="BL30" s="116"/>
      <c r="BM30" s="116"/>
      <c r="BN30" s="116"/>
      <c r="BO30" s="116"/>
      <c r="BP30" s="13" t="s">
        <v>31</v>
      </c>
      <c r="BQ30" s="48" t="s">
        <v>31</v>
      </c>
      <c r="BR30" s="396"/>
      <c r="BS30" s="397"/>
      <c r="BT30" s="397"/>
    </row>
    <row r="31" spans="1:72" ht="11.25" customHeight="1" outlineLevel="1">
      <c r="A31" s="478"/>
      <c r="B31" s="277" t="s">
        <v>36</v>
      </c>
      <c r="C31" s="80">
        <f>609.7-C36-C42</f>
        <v>563.50000000000011</v>
      </c>
      <c r="D31" s="80"/>
      <c r="E31" s="40">
        <f t="shared" si="16"/>
        <v>12.971915285451201</v>
      </c>
      <c r="F31" s="40"/>
      <c r="G31" s="13" t="s">
        <v>31</v>
      </c>
      <c r="H31" s="13" t="s">
        <v>31</v>
      </c>
      <c r="I31" s="105">
        <v>445439.78</v>
      </c>
      <c r="J31" s="116"/>
      <c r="K31" s="40">
        <f>I31/I$183*100</f>
        <v>20.738546683235519</v>
      </c>
      <c r="L31" s="13"/>
      <c r="M31" s="105">
        <f t="shared" si="4"/>
        <v>445439.78</v>
      </c>
      <c r="N31" s="116"/>
      <c r="O31" s="116"/>
      <c r="P31" s="116"/>
      <c r="Q31" s="105">
        <f t="shared" ref="Q31:Q33" si="19">IFERROR(I31/C31,0)</f>
        <v>790.48763087843827</v>
      </c>
      <c r="R31" s="14"/>
      <c r="S31" s="13" t="s">
        <v>31</v>
      </c>
      <c r="T31" s="48" t="s">
        <v>31</v>
      </c>
      <c r="U31" s="80">
        <f>597-U36-U42</f>
        <v>558.30000000000007</v>
      </c>
      <c r="V31" s="80"/>
      <c r="W31" s="40">
        <f t="shared" si="17"/>
        <v>12.642663043478262</v>
      </c>
      <c r="X31" s="40"/>
      <c r="Y31" s="13" t="s">
        <v>31</v>
      </c>
      <c r="Z31" s="13" t="s">
        <v>31</v>
      </c>
      <c r="AA31" s="105">
        <v>457116.07</v>
      </c>
      <c r="AB31" s="116"/>
      <c r="AC31" s="40">
        <f>IFERROR(AA31/AA$183*100,0)</f>
        <v>19.632910935387141</v>
      </c>
      <c r="AD31" s="13"/>
      <c r="AE31" s="105">
        <f t="shared" si="6"/>
        <v>457116.07</v>
      </c>
      <c r="AF31" s="116"/>
      <c r="AG31" s="116"/>
      <c r="AH31" s="116"/>
      <c r="AI31" s="105">
        <f t="shared" ref="AI31:AI33" si="20">IFERROR(AA31/U31,0)</f>
        <v>818.76423070034025</v>
      </c>
      <c r="AJ31" s="14"/>
      <c r="AK31" s="13" t="s">
        <v>31</v>
      </c>
      <c r="AL31" s="48" t="s">
        <v>31</v>
      </c>
      <c r="AM31" s="105">
        <f t="shared" si="9"/>
        <v>1121.8000000000002</v>
      </c>
      <c r="AN31" s="116"/>
      <c r="AO31" s="40">
        <f t="shared" si="18"/>
        <v>12.805936073059362</v>
      </c>
      <c r="AP31" s="13"/>
      <c r="AQ31" s="105" t="s">
        <v>31</v>
      </c>
      <c r="AR31" s="14" t="s">
        <v>31</v>
      </c>
      <c r="AS31" s="36">
        <f t="shared" si="10"/>
        <v>902555.85000000009</v>
      </c>
      <c r="AT31" s="116"/>
      <c r="AU31" s="40">
        <f>IFERROR(AS31/AS$183*100,0)</f>
        <v>20.16344516010976</v>
      </c>
      <c r="AV31" s="14"/>
      <c r="AW31" s="36">
        <f t="shared" si="11"/>
        <v>902555.85000000009</v>
      </c>
      <c r="AX31" s="48"/>
      <c r="AY31" s="36">
        <f t="shared" si="12"/>
        <v>0</v>
      </c>
      <c r="AZ31" s="116"/>
      <c r="BA31" s="105">
        <f t="shared" ref="BA31:BA33" si="21">IFERROR(AS31/AM31,0)</f>
        <v>804.56039400962732</v>
      </c>
      <c r="BB31" s="14"/>
      <c r="BC31" s="13" t="s">
        <v>31</v>
      </c>
      <c r="BD31" s="48" t="s">
        <v>31</v>
      </c>
      <c r="BE31" s="20"/>
      <c r="BF31" s="20"/>
      <c r="BG31" s="13" t="s">
        <v>31</v>
      </c>
      <c r="BH31" s="13" t="s">
        <v>31</v>
      </c>
      <c r="BI31" s="116"/>
      <c r="BJ31" s="116"/>
      <c r="BK31" s="14"/>
      <c r="BL31" s="116"/>
      <c r="BM31" s="116"/>
      <c r="BN31" s="116"/>
      <c r="BO31" s="116"/>
      <c r="BP31" s="13" t="s">
        <v>31</v>
      </c>
      <c r="BQ31" s="48" t="s">
        <v>31</v>
      </c>
      <c r="BR31" s="396"/>
      <c r="BS31" s="397"/>
      <c r="BT31" s="397"/>
    </row>
    <row r="32" spans="1:72" ht="11.25" customHeight="1" outlineLevel="1">
      <c r="A32" s="478"/>
      <c r="B32" s="277" t="s">
        <v>37</v>
      </c>
      <c r="C32" s="80">
        <f>14+5.7</f>
        <v>19.7</v>
      </c>
      <c r="D32" s="80"/>
      <c r="E32" s="40">
        <f t="shared" si="16"/>
        <v>0.45349907918968702</v>
      </c>
      <c r="F32" s="40"/>
      <c r="G32" s="13" t="s">
        <v>31</v>
      </c>
      <c r="H32" s="13" t="s">
        <v>31</v>
      </c>
      <c r="I32" s="105">
        <v>5770.29</v>
      </c>
      <c r="J32" s="116"/>
      <c r="K32" s="40">
        <f>I32/I$184*100</f>
        <v>1.0277388602507165</v>
      </c>
      <c r="L32" s="13"/>
      <c r="M32" s="105">
        <f t="shared" si="4"/>
        <v>5770.29</v>
      </c>
      <c r="N32" s="116"/>
      <c r="O32" s="116"/>
      <c r="P32" s="116"/>
      <c r="Q32" s="105">
        <f t="shared" si="19"/>
        <v>292.90812182741115</v>
      </c>
      <c r="R32" s="14"/>
      <c r="S32" s="13" t="s">
        <v>31</v>
      </c>
      <c r="T32" s="48" t="s">
        <v>31</v>
      </c>
      <c r="U32" s="80">
        <f>15.12+5.7</f>
        <v>20.82</v>
      </c>
      <c r="V32" s="80"/>
      <c r="W32" s="40">
        <f t="shared" si="17"/>
        <v>0.47146739130434784</v>
      </c>
      <c r="X32" s="40"/>
      <c r="Y32" s="13" t="s">
        <v>31</v>
      </c>
      <c r="Z32" s="13" t="s">
        <v>31</v>
      </c>
      <c r="AA32" s="105">
        <v>5059.4799999999996</v>
      </c>
      <c r="AB32" s="116"/>
      <c r="AC32" s="40">
        <f>IFERROR(AA32/AA$184*100,0)</f>
        <v>1.4625230022174089</v>
      </c>
      <c r="AD32" s="13"/>
      <c r="AE32" s="105">
        <f t="shared" si="6"/>
        <v>5059.4799999999996</v>
      </c>
      <c r="AF32" s="116"/>
      <c r="AG32" s="116"/>
      <c r="AH32" s="116"/>
      <c r="AI32" s="105">
        <f t="shared" si="20"/>
        <v>243.01056676272813</v>
      </c>
      <c r="AJ32" s="14"/>
      <c r="AK32" s="13" t="s">
        <v>31</v>
      </c>
      <c r="AL32" s="48" t="s">
        <v>31</v>
      </c>
      <c r="AM32" s="105">
        <f t="shared" si="9"/>
        <v>40.519999999999996</v>
      </c>
      <c r="AN32" s="116"/>
      <c r="AO32" s="40">
        <f t="shared" si="18"/>
        <v>0.46255707762557069</v>
      </c>
      <c r="AP32" s="13"/>
      <c r="AQ32" s="105" t="s">
        <v>31</v>
      </c>
      <c r="AR32" s="14" t="s">
        <v>31</v>
      </c>
      <c r="AS32" s="36">
        <f t="shared" si="10"/>
        <v>10829.77</v>
      </c>
      <c r="AT32" s="116"/>
      <c r="AU32" s="40">
        <f>IFERROR(AS32/AS$184*100,0)</f>
        <v>1.1934988207989126</v>
      </c>
      <c r="AV32" s="14"/>
      <c r="AW32" s="36">
        <f t="shared" si="11"/>
        <v>10829.77</v>
      </c>
      <c r="AX32" s="48"/>
      <c r="AY32" s="36">
        <f t="shared" si="12"/>
        <v>0</v>
      </c>
      <c r="AZ32" s="116"/>
      <c r="BA32" s="105">
        <f t="shared" si="21"/>
        <v>267.26974333662395</v>
      </c>
      <c r="BB32" s="14"/>
      <c r="BC32" s="13" t="s">
        <v>31</v>
      </c>
      <c r="BD32" s="48" t="s">
        <v>31</v>
      </c>
      <c r="BE32" s="20"/>
      <c r="BF32" s="20"/>
      <c r="BG32" s="13" t="s">
        <v>31</v>
      </c>
      <c r="BH32" s="13" t="s">
        <v>31</v>
      </c>
      <c r="BI32" s="116"/>
      <c r="BJ32" s="116"/>
      <c r="BK32" s="14"/>
      <c r="BL32" s="116"/>
      <c r="BM32" s="116"/>
      <c r="BN32" s="116"/>
      <c r="BO32" s="116"/>
      <c r="BP32" s="13" t="s">
        <v>31</v>
      </c>
      <c r="BQ32" s="48" t="s">
        <v>31</v>
      </c>
      <c r="BR32" s="396"/>
      <c r="BS32" s="397"/>
      <c r="BT32" s="397"/>
    </row>
    <row r="33" spans="1:72" ht="11.25" customHeight="1" outlineLevel="1">
      <c r="A33" s="478"/>
      <c r="B33" s="277" t="s">
        <v>38</v>
      </c>
      <c r="C33" s="80">
        <v>9</v>
      </c>
      <c r="D33" s="80"/>
      <c r="E33" s="40">
        <f t="shared" si="16"/>
        <v>0.20718232044198895</v>
      </c>
      <c r="F33" s="40"/>
      <c r="G33" s="13" t="s">
        <v>31</v>
      </c>
      <c r="H33" s="13" t="s">
        <v>31</v>
      </c>
      <c r="I33" s="105">
        <v>8773.5300000000007</v>
      </c>
      <c r="J33" s="116"/>
      <c r="K33" s="40">
        <f>I33/I$185*100</f>
        <v>1.8290988824516654</v>
      </c>
      <c r="L33" s="13"/>
      <c r="M33" s="105">
        <f t="shared" si="4"/>
        <v>8773.5300000000007</v>
      </c>
      <c r="N33" s="116"/>
      <c r="O33" s="116"/>
      <c r="P33" s="116"/>
      <c r="Q33" s="105">
        <f t="shared" si="19"/>
        <v>974.8366666666667</v>
      </c>
      <c r="R33" s="14"/>
      <c r="S33" s="13" t="s">
        <v>31</v>
      </c>
      <c r="T33" s="48" t="s">
        <v>31</v>
      </c>
      <c r="U33" s="80">
        <v>5</v>
      </c>
      <c r="V33" s="80"/>
      <c r="W33" s="40">
        <f t="shared" si="17"/>
        <v>0.11322463768115942</v>
      </c>
      <c r="X33" s="40"/>
      <c r="Y33" s="13" t="s">
        <v>31</v>
      </c>
      <c r="Z33" s="13" t="s">
        <v>31</v>
      </c>
      <c r="AA33" s="105">
        <v>4991.18</v>
      </c>
      <c r="AB33" s="116"/>
      <c r="AC33" s="40">
        <f>IFERROR(AA33/AA$185*100,0)</f>
        <v>0.96929510336153102</v>
      </c>
      <c r="AD33" s="13"/>
      <c r="AE33" s="105">
        <f t="shared" si="6"/>
        <v>4991.18</v>
      </c>
      <c r="AF33" s="116"/>
      <c r="AG33" s="116"/>
      <c r="AH33" s="116"/>
      <c r="AI33" s="105">
        <f t="shared" si="20"/>
        <v>998.2360000000001</v>
      </c>
      <c r="AJ33" s="14"/>
      <c r="AK33" s="13" t="s">
        <v>31</v>
      </c>
      <c r="AL33" s="48" t="s">
        <v>31</v>
      </c>
      <c r="AM33" s="105">
        <f t="shared" si="9"/>
        <v>14</v>
      </c>
      <c r="AN33" s="116"/>
      <c r="AO33" s="40">
        <f t="shared" si="18"/>
        <v>0.15981735159817353</v>
      </c>
      <c r="AP33" s="13"/>
      <c r="AQ33" s="105" t="s">
        <v>31</v>
      </c>
      <c r="AR33" s="14" t="s">
        <v>31</v>
      </c>
      <c r="AS33" s="36">
        <f t="shared" si="10"/>
        <v>13764.710000000001</v>
      </c>
      <c r="AT33" s="116"/>
      <c r="AU33" s="40">
        <f>IFERROR(AS33/AS$185*100,0)</f>
        <v>1.3839541802528377</v>
      </c>
      <c r="AV33" s="14"/>
      <c r="AW33" s="36">
        <f t="shared" si="11"/>
        <v>13764.710000000001</v>
      </c>
      <c r="AX33" s="48"/>
      <c r="AY33" s="36">
        <f t="shared" si="12"/>
        <v>0</v>
      </c>
      <c r="AZ33" s="116"/>
      <c r="BA33" s="105">
        <f t="shared" si="21"/>
        <v>983.19357142857154</v>
      </c>
      <c r="BB33" s="14"/>
      <c r="BC33" s="13" t="s">
        <v>31</v>
      </c>
      <c r="BD33" s="48" t="s">
        <v>31</v>
      </c>
      <c r="BE33" s="20"/>
      <c r="BF33" s="20"/>
      <c r="BG33" s="13" t="s">
        <v>31</v>
      </c>
      <c r="BH33" s="13" t="s">
        <v>31</v>
      </c>
      <c r="BI33" s="116"/>
      <c r="BJ33" s="116"/>
      <c r="BK33" s="14"/>
      <c r="BL33" s="116"/>
      <c r="BM33" s="116"/>
      <c r="BN33" s="116"/>
      <c r="BO33" s="116"/>
      <c r="BP33" s="13" t="s">
        <v>31</v>
      </c>
      <c r="BQ33" s="48" t="s">
        <v>31</v>
      </c>
      <c r="BR33" s="396"/>
      <c r="BS33" s="397"/>
      <c r="BT33" s="397"/>
    </row>
    <row r="34" spans="1:72" ht="11.25" customHeight="1" outlineLevel="1">
      <c r="A34" s="478"/>
      <c r="B34" s="277" t="s">
        <v>39</v>
      </c>
      <c r="C34" s="80">
        <v>25.8</v>
      </c>
      <c r="D34" s="80"/>
      <c r="E34" s="40">
        <f t="shared" si="16"/>
        <v>0.59392265193370164</v>
      </c>
      <c r="F34" s="40"/>
      <c r="G34" s="13" t="s">
        <v>31</v>
      </c>
      <c r="H34" s="13" t="s">
        <v>31</v>
      </c>
      <c r="I34" s="105">
        <v>0</v>
      </c>
      <c r="J34" s="116"/>
      <c r="K34" s="40">
        <f>I34/I$186*100</f>
        <v>0</v>
      </c>
      <c r="L34" s="13"/>
      <c r="M34" s="105">
        <f t="shared" si="4"/>
        <v>0</v>
      </c>
      <c r="N34" s="116"/>
      <c r="O34" s="116"/>
      <c r="P34" s="116"/>
      <c r="Q34" s="105">
        <f t="shared" ref="Q34:Q36" si="22">IFERROR(I34/C34,0)</f>
        <v>0</v>
      </c>
      <c r="R34" s="14"/>
      <c r="S34" s="13" t="s">
        <v>31</v>
      </c>
      <c r="T34" s="48" t="s">
        <v>31</v>
      </c>
      <c r="U34" s="80">
        <v>166.5</v>
      </c>
      <c r="V34" s="80"/>
      <c r="W34" s="40">
        <f t="shared" si="17"/>
        <v>3.7703804347826089</v>
      </c>
      <c r="X34" s="40"/>
      <c r="Y34" s="13" t="s">
        <v>31</v>
      </c>
      <c r="Z34" s="13" t="s">
        <v>31</v>
      </c>
      <c r="AA34" s="105">
        <v>0</v>
      </c>
      <c r="AB34" s="116"/>
      <c r="AC34" s="40">
        <f>IFERROR(AA34/AA$186*100,0)</f>
        <v>0</v>
      </c>
      <c r="AD34" s="13"/>
      <c r="AE34" s="105">
        <f t="shared" si="6"/>
        <v>0</v>
      </c>
      <c r="AF34" s="116"/>
      <c r="AG34" s="116"/>
      <c r="AH34" s="116"/>
      <c r="AI34" s="105">
        <f t="shared" ref="AI34:AI36" si="23">IFERROR(AA34/U34,0)</f>
        <v>0</v>
      </c>
      <c r="AJ34" s="14"/>
      <c r="AK34" s="13" t="s">
        <v>31</v>
      </c>
      <c r="AL34" s="48" t="s">
        <v>31</v>
      </c>
      <c r="AM34" s="105">
        <f t="shared" si="9"/>
        <v>192.3</v>
      </c>
      <c r="AN34" s="116"/>
      <c r="AO34" s="40">
        <f t="shared" si="18"/>
        <v>2.195205479452055</v>
      </c>
      <c r="AP34" s="13"/>
      <c r="AQ34" s="105" t="s">
        <v>31</v>
      </c>
      <c r="AR34" s="14" t="s">
        <v>31</v>
      </c>
      <c r="AS34" s="36">
        <f t="shared" si="10"/>
        <v>0</v>
      </c>
      <c r="AT34" s="116"/>
      <c r="AU34" s="40">
        <f>IFERROR(AS34/AS$186*100,0)</f>
        <v>0</v>
      </c>
      <c r="AV34" s="14"/>
      <c r="AW34" s="36">
        <f t="shared" si="11"/>
        <v>0</v>
      </c>
      <c r="AX34" s="48"/>
      <c r="AY34" s="36">
        <f t="shared" si="12"/>
        <v>0</v>
      </c>
      <c r="AZ34" s="116"/>
      <c r="BA34" s="105">
        <f t="shared" ref="BA34:BA36" si="24">IFERROR(AS34/AM34,0)</f>
        <v>0</v>
      </c>
      <c r="BB34" s="14"/>
      <c r="BC34" s="13" t="s">
        <v>31</v>
      </c>
      <c r="BD34" s="48" t="s">
        <v>31</v>
      </c>
      <c r="BE34" s="20"/>
      <c r="BF34" s="20"/>
      <c r="BG34" s="13" t="s">
        <v>31</v>
      </c>
      <c r="BH34" s="13" t="s">
        <v>31</v>
      </c>
      <c r="BI34" s="116"/>
      <c r="BJ34" s="116"/>
      <c r="BK34" s="14"/>
      <c r="BL34" s="116"/>
      <c r="BM34" s="116"/>
      <c r="BN34" s="116"/>
      <c r="BO34" s="116"/>
      <c r="BP34" s="13" t="s">
        <v>31</v>
      </c>
      <c r="BQ34" s="48" t="s">
        <v>31</v>
      </c>
      <c r="BR34" s="396"/>
      <c r="BS34" s="397"/>
      <c r="BT34" s="397"/>
    </row>
    <row r="35" spans="1:72" ht="11.25" customHeight="1" outlineLevel="1">
      <c r="A35" s="478"/>
      <c r="B35" s="277" t="s">
        <v>40</v>
      </c>
      <c r="C35" s="80">
        <v>0</v>
      </c>
      <c r="D35" s="80"/>
      <c r="E35" s="40">
        <f t="shared" si="16"/>
        <v>0</v>
      </c>
      <c r="F35" s="40"/>
      <c r="G35" s="13" t="s">
        <v>31</v>
      </c>
      <c r="H35" s="13" t="s">
        <v>31</v>
      </c>
      <c r="I35" s="105">
        <v>0</v>
      </c>
      <c r="J35" s="116"/>
      <c r="K35" s="40" t="s">
        <v>31</v>
      </c>
      <c r="L35" s="13"/>
      <c r="M35" s="105">
        <f t="shared" si="4"/>
        <v>0</v>
      </c>
      <c r="N35" s="116"/>
      <c r="O35" s="116"/>
      <c r="P35" s="116"/>
      <c r="Q35" s="105">
        <f t="shared" si="22"/>
        <v>0</v>
      </c>
      <c r="R35" s="14"/>
      <c r="S35" s="13" t="s">
        <v>31</v>
      </c>
      <c r="T35" s="48" t="s">
        <v>31</v>
      </c>
      <c r="U35" s="80">
        <v>0</v>
      </c>
      <c r="V35" s="80"/>
      <c r="W35" s="40">
        <f t="shared" si="17"/>
        <v>0</v>
      </c>
      <c r="X35" s="40"/>
      <c r="Y35" s="13" t="s">
        <v>31</v>
      </c>
      <c r="Z35" s="13" t="s">
        <v>31</v>
      </c>
      <c r="AA35" s="105">
        <v>0</v>
      </c>
      <c r="AB35" s="116"/>
      <c r="AC35" s="40" t="s">
        <v>31</v>
      </c>
      <c r="AD35" s="13"/>
      <c r="AE35" s="105">
        <f t="shared" si="6"/>
        <v>0</v>
      </c>
      <c r="AF35" s="116"/>
      <c r="AG35" s="116"/>
      <c r="AH35" s="116"/>
      <c r="AI35" s="105">
        <f t="shared" si="23"/>
        <v>0</v>
      </c>
      <c r="AJ35" s="14"/>
      <c r="AK35" s="13" t="s">
        <v>31</v>
      </c>
      <c r="AL35" s="48" t="s">
        <v>31</v>
      </c>
      <c r="AM35" s="105">
        <f t="shared" si="9"/>
        <v>0</v>
      </c>
      <c r="AN35" s="116"/>
      <c r="AO35" s="40">
        <f t="shared" si="18"/>
        <v>0</v>
      </c>
      <c r="AP35" s="13"/>
      <c r="AQ35" s="105" t="s">
        <v>31</v>
      </c>
      <c r="AR35" s="14" t="s">
        <v>31</v>
      </c>
      <c r="AS35" s="36">
        <f t="shared" si="10"/>
        <v>0</v>
      </c>
      <c r="AT35" s="116"/>
      <c r="AU35" s="40" t="s">
        <v>31</v>
      </c>
      <c r="AV35" s="14"/>
      <c r="AW35" s="36">
        <f t="shared" si="11"/>
        <v>0</v>
      </c>
      <c r="AX35" s="48"/>
      <c r="AY35" s="36">
        <f t="shared" si="12"/>
        <v>0</v>
      </c>
      <c r="AZ35" s="116"/>
      <c r="BA35" s="105">
        <f t="shared" si="24"/>
        <v>0</v>
      </c>
      <c r="BB35" s="14"/>
      <c r="BC35" s="13" t="s">
        <v>31</v>
      </c>
      <c r="BD35" s="48" t="s">
        <v>31</v>
      </c>
      <c r="BE35" s="20"/>
      <c r="BF35" s="20"/>
      <c r="BG35" s="13" t="s">
        <v>31</v>
      </c>
      <c r="BH35" s="13" t="s">
        <v>31</v>
      </c>
      <c r="BI35" s="116"/>
      <c r="BJ35" s="116"/>
      <c r="BK35" s="14"/>
      <c r="BL35" s="116"/>
      <c r="BM35" s="116"/>
      <c r="BN35" s="116"/>
      <c r="BO35" s="116"/>
      <c r="BP35" s="13" t="s">
        <v>31</v>
      </c>
      <c r="BQ35" s="48" t="s">
        <v>31</v>
      </c>
      <c r="BR35" s="396"/>
      <c r="BS35" s="397"/>
      <c r="BT35" s="397"/>
    </row>
    <row r="36" spans="1:72" ht="11.25" customHeight="1" outlineLevel="1">
      <c r="A36" s="478"/>
      <c r="B36" s="317" t="s">
        <v>41</v>
      </c>
      <c r="C36" s="46">
        <v>23.8</v>
      </c>
      <c r="D36" s="46"/>
      <c r="E36" s="39">
        <f t="shared" si="16"/>
        <v>100</v>
      </c>
      <c r="F36" s="39"/>
      <c r="G36" s="13" t="s">
        <v>31</v>
      </c>
      <c r="H36" s="13" t="s">
        <v>31</v>
      </c>
      <c r="I36" s="398">
        <v>194933.07</v>
      </c>
      <c r="J36" s="116"/>
      <c r="K36" s="39">
        <f>IFERROR(I36/I$188*100,0)</f>
        <v>100</v>
      </c>
      <c r="L36" s="13"/>
      <c r="M36" s="398">
        <f t="shared" si="4"/>
        <v>194933.07</v>
      </c>
      <c r="N36" s="116"/>
      <c r="O36" s="116"/>
      <c r="P36" s="116"/>
      <c r="Q36" s="398">
        <f t="shared" si="22"/>
        <v>8190.4651260504206</v>
      </c>
      <c r="R36" s="14"/>
      <c r="S36" s="13" t="s">
        <v>31</v>
      </c>
      <c r="T36" s="48" t="s">
        <v>31</v>
      </c>
      <c r="U36" s="46">
        <v>23.8</v>
      </c>
      <c r="V36" s="46"/>
      <c r="W36" s="39">
        <f t="shared" si="17"/>
        <v>100</v>
      </c>
      <c r="X36" s="39"/>
      <c r="Y36" s="13" t="s">
        <v>31</v>
      </c>
      <c r="Z36" s="13" t="s">
        <v>31</v>
      </c>
      <c r="AA36" s="398">
        <v>226820.4</v>
      </c>
      <c r="AB36" s="116"/>
      <c r="AC36" s="39">
        <f>IFERROR(AA36/AA$188*100,0)</f>
        <v>100</v>
      </c>
      <c r="AD36" s="13"/>
      <c r="AE36" s="398">
        <f t="shared" si="6"/>
        <v>226820.4</v>
      </c>
      <c r="AF36" s="116"/>
      <c r="AG36" s="116"/>
      <c r="AH36" s="116"/>
      <c r="AI36" s="398">
        <f t="shared" si="23"/>
        <v>9530.2689075630242</v>
      </c>
      <c r="AJ36" s="14"/>
      <c r="AK36" s="13" t="s">
        <v>31</v>
      </c>
      <c r="AL36" s="48" t="s">
        <v>31</v>
      </c>
      <c r="AM36" s="398">
        <f t="shared" si="9"/>
        <v>47.6</v>
      </c>
      <c r="AN36" s="116"/>
      <c r="AO36" s="39">
        <f t="shared" si="18"/>
        <v>100</v>
      </c>
      <c r="AP36" s="13"/>
      <c r="AQ36" s="398" t="s">
        <v>31</v>
      </c>
      <c r="AR36" s="14" t="s">
        <v>31</v>
      </c>
      <c r="AS36" s="36">
        <f t="shared" si="10"/>
        <v>421753.47</v>
      </c>
      <c r="AT36" s="116"/>
      <c r="AU36" s="39">
        <f>IFERROR(AS36/AS$188*100,0)</f>
        <v>100</v>
      </c>
      <c r="AV36" s="14"/>
      <c r="AW36" s="36">
        <f t="shared" si="11"/>
        <v>421753.47</v>
      </c>
      <c r="AX36" s="48"/>
      <c r="AY36" s="36">
        <f t="shared" si="12"/>
        <v>0</v>
      </c>
      <c r="AZ36" s="116"/>
      <c r="BA36" s="398">
        <f t="shared" si="24"/>
        <v>8860.3670168067219</v>
      </c>
      <c r="BB36" s="14"/>
      <c r="BC36" s="13" t="s">
        <v>31</v>
      </c>
      <c r="BD36" s="48" t="s">
        <v>31</v>
      </c>
      <c r="BE36" s="20"/>
      <c r="BF36" s="20"/>
      <c r="BG36" s="13" t="s">
        <v>31</v>
      </c>
      <c r="BH36" s="13" t="s">
        <v>31</v>
      </c>
      <c r="BI36" s="116"/>
      <c r="BJ36" s="116"/>
      <c r="BK36" s="14"/>
      <c r="BL36" s="116"/>
      <c r="BM36" s="116"/>
      <c r="BN36" s="116"/>
      <c r="BO36" s="116"/>
      <c r="BP36" s="13" t="s">
        <v>31</v>
      </c>
      <c r="BQ36" s="48" t="s">
        <v>31</v>
      </c>
      <c r="BR36" s="396"/>
      <c r="BS36" s="397"/>
      <c r="BT36" s="397"/>
    </row>
    <row r="37" spans="1:72" s="45" customFormat="1" ht="14.5" customHeight="1">
      <c r="A37" s="478"/>
      <c r="B37" s="318" t="s">
        <v>93</v>
      </c>
      <c r="C37" s="44">
        <f>C38+C41</f>
        <v>99.433333333333337</v>
      </c>
      <c r="D37" s="81"/>
      <c r="E37" s="41">
        <f>C37/C$178*100</f>
        <v>0.37940358722721235</v>
      </c>
      <c r="F37" s="41"/>
      <c r="G37" s="26" t="s">
        <v>31</v>
      </c>
      <c r="H37" s="26" t="s">
        <v>31</v>
      </c>
      <c r="I37" s="82">
        <f>I38+I41</f>
        <v>540910.36</v>
      </c>
      <c r="J37" s="114"/>
      <c r="K37" s="41">
        <f>I37/I$178*100</f>
        <v>3.6500771784893442</v>
      </c>
      <c r="L37" s="26"/>
      <c r="M37" s="82">
        <f t="shared" si="4"/>
        <v>540910.36</v>
      </c>
      <c r="N37" s="114"/>
      <c r="O37" s="82">
        <f>O38+O41</f>
        <v>0</v>
      </c>
      <c r="P37" s="114"/>
      <c r="Q37" s="82">
        <f t="shared" si="5"/>
        <v>5439.9298692591346</v>
      </c>
      <c r="R37" s="26"/>
      <c r="S37" s="26" t="s">
        <v>31</v>
      </c>
      <c r="T37" s="27" t="s">
        <v>31</v>
      </c>
      <c r="U37" s="44">
        <f>U38+U41</f>
        <v>73.900000000000006</v>
      </c>
      <c r="V37" s="81"/>
      <c r="W37" s="41">
        <f>U37/U$178*100</f>
        <v>0.27740448501865633</v>
      </c>
      <c r="X37" s="41"/>
      <c r="Y37" s="26" t="s">
        <v>31</v>
      </c>
      <c r="Z37" s="26" t="s">
        <v>31</v>
      </c>
      <c r="AA37" s="82">
        <f>AA38+AA41</f>
        <v>425268.42000000004</v>
      </c>
      <c r="AB37" s="114"/>
      <c r="AC37" s="41">
        <f>IFERROR(AA37/AA$178*100,0)</f>
        <v>2.8997280864270474</v>
      </c>
      <c r="AD37" s="26"/>
      <c r="AE37" s="82">
        <f t="shared" si="6"/>
        <v>425268.42000000004</v>
      </c>
      <c r="AF37" s="114"/>
      <c r="AG37" s="82">
        <f>AG38+AG41</f>
        <v>0</v>
      </c>
      <c r="AH37" s="114"/>
      <c r="AI37" s="82">
        <f t="shared" si="7"/>
        <v>5754.6470906630584</v>
      </c>
      <c r="AJ37" s="26"/>
      <c r="AK37" s="26" t="s">
        <v>31</v>
      </c>
      <c r="AL37" s="27" t="s">
        <v>31</v>
      </c>
      <c r="AM37" s="82">
        <f t="shared" si="9"/>
        <v>173.33333333333334</v>
      </c>
      <c r="AN37" s="114"/>
      <c r="AO37" s="41">
        <f>AM37/AM$178*100</f>
        <v>0.32798714290399827</v>
      </c>
      <c r="AP37" s="26"/>
      <c r="AQ37" s="82" t="s">
        <v>31</v>
      </c>
      <c r="AR37" s="26" t="s">
        <v>31</v>
      </c>
      <c r="AS37" s="441">
        <f t="shared" si="10"/>
        <v>966178.78</v>
      </c>
      <c r="AT37" s="114"/>
      <c r="AU37" s="41">
        <f>IFERROR(AS37/AS$178*100,0)</f>
        <v>3.2768538382248051</v>
      </c>
      <c r="AV37" s="26"/>
      <c r="AW37" s="82">
        <f t="shared" si="11"/>
        <v>966178.78</v>
      </c>
      <c r="AX37" s="27"/>
      <c r="AY37" s="82">
        <f t="shared" si="12"/>
        <v>0</v>
      </c>
      <c r="AZ37" s="114"/>
      <c r="BA37" s="82">
        <f t="shared" si="8"/>
        <v>5574.1083461538456</v>
      </c>
      <c r="BB37" s="26"/>
      <c r="BC37" s="26" t="s">
        <v>31</v>
      </c>
      <c r="BD37" s="27" t="s">
        <v>31</v>
      </c>
      <c r="BE37" s="25"/>
      <c r="BF37" s="25"/>
      <c r="BG37" s="26" t="s">
        <v>31</v>
      </c>
      <c r="BH37" s="26" t="s">
        <v>31</v>
      </c>
      <c r="BI37" s="114"/>
      <c r="BJ37" s="114"/>
      <c r="BK37" s="26"/>
      <c r="BL37" s="114"/>
      <c r="BM37" s="114"/>
      <c r="BN37" s="114"/>
      <c r="BO37" s="114"/>
      <c r="BP37" s="26" t="s">
        <v>31</v>
      </c>
      <c r="BQ37" s="27" t="s">
        <v>31</v>
      </c>
      <c r="BR37" s="396"/>
      <c r="BS37" s="397"/>
      <c r="BT37" s="397"/>
    </row>
    <row r="38" spans="1:72" ht="15" customHeight="1">
      <c r="A38" s="478"/>
      <c r="B38" s="277" t="s">
        <v>32</v>
      </c>
      <c r="C38" s="79">
        <f>SUM(C39:C40)</f>
        <v>77.033333333333331</v>
      </c>
      <c r="D38" s="83"/>
      <c r="E38" s="42">
        <f>C38/C$179*100</f>
        <v>0.88666359729895639</v>
      </c>
      <c r="F38" s="40"/>
      <c r="G38" s="13" t="s">
        <v>31</v>
      </c>
      <c r="H38" s="13" t="s">
        <v>31</v>
      </c>
      <c r="I38" s="330">
        <f>SUM(I39:I40)</f>
        <v>435122.98</v>
      </c>
      <c r="J38" s="116"/>
      <c r="K38" s="42">
        <f>I38/I$179*100</f>
        <v>4.3093762569660372</v>
      </c>
      <c r="L38" s="13"/>
      <c r="M38" s="330">
        <f t="shared" si="4"/>
        <v>435122.98</v>
      </c>
      <c r="N38" s="116"/>
      <c r="O38" s="330">
        <f>SUM(O39:O40)</f>
        <v>0</v>
      </c>
      <c r="P38" s="116"/>
      <c r="Q38" s="330">
        <f t="shared" si="5"/>
        <v>5648.5025530073563</v>
      </c>
      <c r="R38" s="14"/>
      <c r="S38" s="13" t="s">
        <v>31</v>
      </c>
      <c r="T38" s="48" t="s">
        <v>31</v>
      </c>
      <c r="U38" s="79">
        <f>SUM(U39:U40)</f>
        <v>59</v>
      </c>
      <c r="V38" s="83"/>
      <c r="W38" s="42">
        <f>U38/U$179*100</f>
        <v>0.66802536231884058</v>
      </c>
      <c r="X38" s="40"/>
      <c r="Y38" s="13" t="s">
        <v>31</v>
      </c>
      <c r="Z38" s="13" t="s">
        <v>31</v>
      </c>
      <c r="AA38" s="330">
        <f>SUM(AA39:AA40)</f>
        <v>324877.02</v>
      </c>
      <c r="AB38" s="116"/>
      <c r="AC38" s="42">
        <f>IFERROR(AA38/AA$179*100,0)</f>
        <v>3.2770952852545756</v>
      </c>
      <c r="AD38" s="13"/>
      <c r="AE38" s="330">
        <f t="shared" si="6"/>
        <v>324877.02</v>
      </c>
      <c r="AF38" s="116"/>
      <c r="AG38" s="330">
        <f>SUM(AG39:AG40)</f>
        <v>0</v>
      </c>
      <c r="AH38" s="116"/>
      <c r="AI38" s="330">
        <f t="shared" si="7"/>
        <v>5506.3901694915257</v>
      </c>
      <c r="AJ38" s="14"/>
      <c r="AK38" s="13" t="s">
        <v>31</v>
      </c>
      <c r="AL38" s="48" t="s">
        <v>31</v>
      </c>
      <c r="AM38" s="330">
        <f t="shared" si="9"/>
        <v>136.03333333333333</v>
      </c>
      <c r="AN38" s="116"/>
      <c r="AO38" s="42">
        <f>AM38/AM$179*100</f>
        <v>0.77644596651445963</v>
      </c>
      <c r="AP38" s="13"/>
      <c r="AQ38" s="330" t="s">
        <v>31</v>
      </c>
      <c r="AR38" s="14" t="s">
        <v>31</v>
      </c>
      <c r="AS38" s="442">
        <f t="shared" si="10"/>
        <v>760000</v>
      </c>
      <c r="AT38" s="116"/>
      <c r="AU38" s="42">
        <f>IFERROR(AS38/AS$179*100,0)</f>
        <v>3.7979702635469468</v>
      </c>
      <c r="AV38" s="14"/>
      <c r="AW38" s="330">
        <f t="shared" si="11"/>
        <v>760000</v>
      </c>
      <c r="AX38" s="48"/>
      <c r="AY38" s="330">
        <f t="shared" si="12"/>
        <v>0</v>
      </c>
      <c r="AZ38" s="116"/>
      <c r="BA38" s="330">
        <f t="shared" si="8"/>
        <v>5586.8659642244547</v>
      </c>
      <c r="BB38" s="14"/>
      <c r="BC38" s="13" t="s">
        <v>31</v>
      </c>
      <c r="BD38" s="48" t="s">
        <v>31</v>
      </c>
      <c r="BE38" s="20"/>
      <c r="BF38" s="20"/>
      <c r="BG38" s="13" t="s">
        <v>31</v>
      </c>
      <c r="BH38" s="13" t="s">
        <v>31</v>
      </c>
      <c r="BI38" s="116"/>
      <c r="BJ38" s="116"/>
      <c r="BK38" s="14"/>
      <c r="BL38" s="116"/>
      <c r="BM38" s="116"/>
      <c r="BN38" s="116"/>
      <c r="BO38" s="116"/>
      <c r="BP38" s="13" t="s">
        <v>31</v>
      </c>
      <c r="BQ38" s="48" t="s">
        <v>31</v>
      </c>
      <c r="BR38" s="396"/>
      <c r="BS38" s="397"/>
      <c r="BT38" s="397"/>
    </row>
    <row r="39" spans="1:72" ht="11.25" customHeight="1" outlineLevel="1">
      <c r="A39" s="478"/>
      <c r="B39" s="277" t="s">
        <v>33</v>
      </c>
      <c r="C39" s="80">
        <v>77.033333333333331</v>
      </c>
      <c r="D39" s="83"/>
      <c r="E39" s="40">
        <f>C39/C$180*100</f>
        <v>1.7733271945979128</v>
      </c>
      <c r="F39" s="40"/>
      <c r="G39" s="13" t="s">
        <v>31</v>
      </c>
      <c r="H39" s="13" t="s">
        <v>31</v>
      </c>
      <c r="I39" s="105">
        <v>435122.98</v>
      </c>
      <c r="J39" s="116"/>
      <c r="K39" s="40">
        <f>I39/I$180*100</f>
        <v>5.5291321061320033</v>
      </c>
      <c r="L39" s="13"/>
      <c r="M39" s="105">
        <f t="shared" si="4"/>
        <v>435122.98</v>
      </c>
      <c r="N39" s="116"/>
      <c r="O39" s="105">
        <v>0</v>
      </c>
      <c r="P39" s="116"/>
      <c r="Q39" s="105">
        <f t="shared" si="5"/>
        <v>5648.5025530073563</v>
      </c>
      <c r="R39" s="14"/>
      <c r="S39" s="13" t="s">
        <v>31</v>
      </c>
      <c r="T39" s="48" t="s">
        <v>31</v>
      </c>
      <c r="U39" s="80">
        <v>59</v>
      </c>
      <c r="V39" s="83"/>
      <c r="W39" s="40">
        <f>U39/U$180*100</f>
        <v>1.3360507246376809</v>
      </c>
      <c r="X39" s="40"/>
      <c r="Y39" s="13" t="s">
        <v>31</v>
      </c>
      <c r="Z39" s="13" t="s">
        <v>31</v>
      </c>
      <c r="AA39" s="105">
        <v>324877.02</v>
      </c>
      <c r="AB39" s="116"/>
      <c r="AC39" s="40">
        <f>IFERROR(AA39/AA$180*100,0)</f>
        <v>3.8298615467537065</v>
      </c>
      <c r="AD39" s="13"/>
      <c r="AE39" s="105">
        <f t="shared" si="6"/>
        <v>324877.02</v>
      </c>
      <c r="AF39" s="116"/>
      <c r="AG39" s="105">
        <v>0</v>
      </c>
      <c r="AH39" s="116"/>
      <c r="AI39" s="105">
        <f t="shared" si="7"/>
        <v>5506.3901694915257</v>
      </c>
      <c r="AJ39" s="14"/>
      <c r="AK39" s="13" t="s">
        <v>31</v>
      </c>
      <c r="AL39" s="48" t="s">
        <v>31</v>
      </c>
      <c r="AM39" s="105">
        <f>C39+U39</f>
        <v>136.03333333333333</v>
      </c>
      <c r="AN39" s="116"/>
      <c r="AO39" s="40">
        <f>AM39/AM$180*100</f>
        <v>1.5528919330289193</v>
      </c>
      <c r="AP39" s="13"/>
      <c r="AQ39" s="105" t="s">
        <v>31</v>
      </c>
      <c r="AR39" s="14" t="s">
        <v>31</v>
      </c>
      <c r="AS39" s="398">
        <f>I39+AA39</f>
        <v>760000</v>
      </c>
      <c r="AT39" s="116"/>
      <c r="AU39" s="40">
        <f>IFERROR(AS39/AS$180*100,0)</f>
        <v>4.6476418546626252</v>
      </c>
      <c r="AV39" s="14"/>
      <c r="AW39" s="105">
        <f>M39+AE39</f>
        <v>760000</v>
      </c>
      <c r="AX39" s="48"/>
      <c r="AY39" s="105">
        <f>O39+AG39</f>
        <v>0</v>
      </c>
      <c r="AZ39" s="116"/>
      <c r="BA39" s="105">
        <f t="shared" si="8"/>
        <v>5586.8659642244547</v>
      </c>
      <c r="BB39" s="14"/>
      <c r="BC39" s="13" t="s">
        <v>31</v>
      </c>
      <c r="BD39" s="48" t="s">
        <v>31</v>
      </c>
      <c r="BE39" s="20"/>
      <c r="BF39" s="20"/>
      <c r="BG39" s="13" t="s">
        <v>31</v>
      </c>
      <c r="BH39" s="13" t="s">
        <v>31</v>
      </c>
      <c r="BI39" s="116"/>
      <c r="BJ39" s="116"/>
      <c r="BK39" s="14"/>
      <c r="BL39" s="116"/>
      <c r="BM39" s="116"/>
      <c r="BN39" s="116"/>
      <c r="BO39" s="116"/>
      <c r="BP39" s="13" t="s">
        <v>31</v>
      </c>
      <c r="BQ39" s="48" t="s">
        <v>31</v>
      </c>
      <c r="BR39" s="396"/>
      <c r="BS39" s="397"/>
      <c r="BT39" s="397"/>
    </row>
    <row r="40" spans="1:72" ht="11.25" customHeight="1" outlineLevel="1">
      <c r="A40" s="478"/>
      <c r="B40" s="277" t="s">
        <v>34</v>
      </c>
      <c r="C40" s="80">
        <v>0</v>
      </c>
      <c r="D40" s="83"/>
      <c r="E40" s="40">
        <f>C40/C$181*100</f>
        <v>0</v>
      </c>
      <c r="F40" s="40"/>
      <c r="G40" s="13" t="s">
        <v>31</v>
      </c>
      <c r="H40" s="13" t="s">
        <v>31</v>
      </c>
      <c r="I40" s="105">
        <v>0</v>
      </c>
      <c r="J40" s="116"/>
      <c r="K40" s="40">
        <f>I40/I$181*100</f>
        <v>0</v>
      </c>
      <c r="L40" s="13"/>
      <c r="M40" s="105">
        <f t="shared" si="4"/>
        <v>0</v>
      </c>
      <c r="N40" s="116"/>
      <c r="O40" s="105">
        <v>0</v>
      </c>
      <c r="P40" s="116"/>
      <c r="Q40" s="105">
        <f>IFERROR(I40/C40,0)</f>
        <v>0</v>
      </c>
      <c r="R40" s="14"/>
      <c r="S40" s="13" t="s">
        <v>31</v>
      </c>
      <c r="T40" s="48" t="s">
        <v>31</v>
      </c>
      <c r="U40" s="80">
        <v>0</v>
      </c>
      <c r="V40" s="83"/>
      <c r="W40" s="40">
        <f>U40/U$181*100</f>
        <v>0</v>
      </c>
      <c r="X40" s="40"/>
      <c r="Y40" s="13" t="s">
        <v>31</v>
      </c>
      <c r="Z40" s="13" t="s">
        <v>31</v>
      </c>
      <c r="AA40" s="105">
        <v>0</v>
      </c>
      <c r="AB40" s="116"/>
      <c r="AC40" s="40">
        <f>IFERROR(AA40/AA$181*100,0)</f>
        <v>0</v>
      </c>
      <c r="AD40" s="13"/>
      <c r="AE40" s="105">
        <f t="shared" si="6"/>
        <v>0</v>
      </c>
      <c r="AF40" s="116"/>
      <c r="AG40" s="105">
        <v>0</v>
      </c>
      <c r="AH40" s="116"/>
      <c r="AI40" s="105">
        <f>IFERROR(AA40/U40,0)</f>
        <v>0</v>
      </c>
      <c r="AJ40" s="14"/>
      <c r="AK40" s="13" t="s">
        <v>31</v>
      </c>
      <c r="AL40" s="48" t="s">
        <v>31</v>
      </c>
      <c r="AM40" s="105">
        <f t="shared" si="9"/>
        <v>0</v>
      </c>
      <c r="AN40" s="116"/>
      <c r="AO40" s="40">
        <f>AM40/AM$181*100</f>
        <v>0</v>
      </c>
      <c r="AP40" s="13"/>
      <c r="AQ40" s="105" t="s">
        <v>31</v>
      </c>
      <c r="AR40" s="14" t="s">
        <v>31</v>
      </c>
      <c r="AS40" s="398">
        <f t="shared" si="10"/>
        <v>0</v>
      </c>
      <c r="AT40" s="116"/>
      <c r="AU40" s="40">
        <f>IFERROR(AS40/AS$181*100,0)</f>
        <v>0</v>
      </c>
      <c r="AV40" s="14"/>
      <c r="AW40" s="105">
        <f t="shared" si="11"/>
        <v>0</v>
      </c>
      <c r="AX40" s="48"/>
      <c r="AY40" s="105">
        <f t="shared" si="12"/>
        <v>0</v>
      </c>
      <c r="AZ40" s="116"/>
      <c r="BA40" s="105">
        <f>IFERROR(AS40/AM40,0)</f>
        <v>0</v>
      </c>
      <c r="BB40" s="14"/>
      <c r="BC40" s="13" t="s">
        <v>31</v>
      </c>
      <c r="BD40" s="48" t="s">
        <v>31</v>
      </c>
      <c r="BE40" s="20"/>
      <c r="BF40" s="20"/>
      <c r="BG40" s="13" t="s">
        <v>31</v>
      </c>
      <c r="BH40" s="13" t="s">
        <v>31</v>
      </c>
      <c r="BI40" s="116"/>
      <c r="BJ40" s="116"/>
      <c r="BK40" s="14"/>
      <c r="BL40" s="116"/>
      <c r="BM40" s="116"/>
      <c r="BN40" s="116"/>
      <c r="BO40" s="116"/>
      <c r="BP40" s="13" t="s">
        <v>31</v>
      </c>
      <c r="BQ40" s="48" t="s">
        <v>31</v>
      </c>
      <c r="BR40" s="396"/>
      <c r="BS40" s="397"/>
      <c r="BT40" s="397"/>
    </row>
    <row r="41" spans="1:72" ht="15" customHeight="1">
      <c r="A41" s="478"/>
      <c r="B41" s="277" t="s">
        <v>35</v>
      </c>
      <c r="C41" s="79">
        <f>C42</f>
        <v>22.4</v>
      </c>
      <c r="D41" s="79"/>
      <c r="E41" s="42">
        <f>C41/C182*100</f>
        <v>0.12785534081439287</v>
      </c>
      <c r="F41" s="42"/>
      <c r="G41" s="13" t="s">
        <v>31</v>
      </c>
      <c r="H41" s="13" t="s">
        <v>31</v>
      </c>
      <c r="I41" s="330">
        <f>SUM(I42:I47)</f>
        <v>105787.38</v>
      </c>
      <c r="J41" s="116"/>
      <c r="K41" s="42">
        <f>I41/I$182*100</f>
        <v>2.2402961825180943</v>
      </c>
      <c r="L41" s="13"/>
      <c r="M41" s="330">
        <f t="shared" si="4"/>
        <v>105787.38</v>
      </c>
      <c r="N41" s="116"/>
      <c r="O41" s="330">
        <f>SUM(O42:O47)</f>
        <v>0</v>
      </c>
      <c r="P41" s="116"/>
      <c r="Q41" s="330">
        <f t="shared" si="5"/>
        <v>4722.6508928571429</v>
      </c>
      <c r="R41" s="14"/>
      <c r="S41" s="13" t="s">
        <v>31</v>
      </c>
      <c r="T41" s="48" t="s">
        <v>31</v>
      </c>
      <c r="U41" s="79">
        <f>SUM(U42:U47)</f>
        <v>14.9</v>
      </c>
      <c r="V41" s="79"/>
      <c r="W41" s="42">
        <f>U41/U182*100</f>
        <v>8.3671200260559991E-2</v>
      </c>
      <c r="X41" s="42"/>
      <c r="Y41" s="13" t="s">
        <v>31</v>
      </c>
      <c r="Z41" s="13" t="s">
        <v>31</v>
      </c>
      <c r="AA41" s="330">
        <f>SUM(AA42:AA47)</f>
        <v>100391.4</v>
      </c>
      <c r="AB41" s="116"/>
      <c r="AC41" s="42">
        <f>IFERROR(AA41/AA$182*100,0)</f>
        <v>2.1125083215316867</v>
      </c>
      <c r="AD41" s="13"/>
      <c r="AE41" s="330">
        <f t="shared" si="6"/>
        <v>100391.4</v>
      </c>
      <c r="AF41" s="116"/>
      <c r="AG41" s="330">
        <f>SUM(AG42:AG47)</f>
        <v>0</v>
      </c>
      <c r="AH41" s="116"/>
      <c r="AI41" s="330">
        <f t="shared" si="7"/>
        <v>6737.6778523489929</v>
      </c>
      <c r="AJ41" s="14"/>
      <c r="AK41" s="13" t="s">
        <v>31</v>
      </c>
      <c r="AL41" s="48" t="s">
        <v>31</v>
      </c>
      <c r="AM41" s="330">
        <f t="shared" si="9"/>
        <v>37.299999999999997</v>
      </c>
      <c r="AN41" s="116"/>
      <c r="AO41" s="42">
        <f>AM41/AM182*100</f>
        <v>0.10558317009929914</v>
      </c>
      <c r="AP41" s="13"/>
      <c r="AQ41" s="330" t="s">
        <v>31</v>
      </c>
      <c r="AR41" s="14" t="s">
        <v>31</v>
      </c>
      <c r="AS41" s="442">
        <f t="shared" si="10"/>
        <v>206178.78</v>
      </c>
      <c r="AT41" s="116"/>
      <c r="AU41" s="42">
        <f>IFERROR(AS41/AS$182*100,0)</f>
        <v>2.1761985148545748</v>
      </c>
      <c r="AV41" s="14"/>
      <c r="AW41" s="330">
        <f t="shared" si="11"/>
        <v>206178.78</v>
      </c>
      <c r="AX41" s="48"/>
      <c r="AY41" s="330">
        <f t="shared" si="12"/>
        <v>0</v>
      </c>
      <c r="AZ41" s="116"/>
      <c r="BA41" s="330">
        <f t="shared" si="8"/>
        <v>5527.5812332439682</v>
      </c>
      <c r="BB41" s="14"/>
      <c r="BC41" s="13" t="s">
        <v>31</v>
      </c>
      <c r="BD41" s="48" t="s">
        <v>31</v>
      </c>
      <c r="BE41" s="20"/>
      <c r="BF41" s="20"/>
      <c r="BG41" s="13" t="s">
        <v>31</v>
      </c>
      <c r="BH41" s="13" t="s">
        <v>31</v>
      </c>
      <c r="BI41" s="116"/>
      <c r="BJ41" s="116"/>
      <c r="BK41" s="14"/>
      <c r="BL41" s="116"/>
      <c r="BM41" s="116"/>
      <c r="BN41" s="116"/>
      <c r="BO41" s="116"/>
      <c r="BP41" s="13" t="s">
        <v>31</v>
      </c>
      <c r="BQ41" s="48" t="s">
        <v>31</v>
      </c>
      <c r="BR41" s="396"/>
      <c r="BS41" s="397"/>
      <c r="BT41" s="397"/>
    </row>
    <row r="42" spans="1:72" ht="11.25" customHeight="1" outlineLevel="1">
      <c r="A42" s="478"/>
      <c r="B42" s="277" t="s">
        <v>36</v>
      </c>
      <c r="C42" s="80">
        <v>22.4</v>
      </c>
      <c r="D42" s="80"/>
      <c r="E42" s="40">
        <f>C42/C183*100</f>
        <v>0.51565377532228363</v>
      </c>
      <c r="F42" s="40"/>
      <c r="G42" s="13" t="s">
        <v>31</v>
      </c>
      <c r="H42" s="13" t="s">
        <v>31</v>
      </c>
      <c r="I42" s="105">
        <v>105787.38</v>
      </c>
      <c r="J42" s="116"/>
      <c r="K42" s="40">
        <f>I42/I$183*100</f>
        <v>4.9251921744105909</v>
      </c>
      <c r="L42" s="13"/>
      <c r="M42" s="105">
        <f t="shared" si="4"/>
        <v>105787.38</v>
      </c>
      <c r="N42" s="116"/>
      <c r="O42" s="116"/>
      <c r="P42" s="116"/>
      <c r="Q42" s="105">
        <f t="shared" ref="Q42:Q47" si="25">IFERROR(I42/C42,0)</f>
        <v>4722.6508928571429</v>
      </c>
      <c r="R42" s="14"/>
      <c r="S42" s="13" t="s">
        <v>31</v>
      </c>
      <c r="T42" s="48" t="s">
        <v>31</v>
      </c>
      <c r="U42" s="80">
        <v>14.9</v>
      </c>
      <c r="V42" s="80"/>
      <c r="W42" s="40">
        <f>U42/U183*100</f>
        <v>0.33740942028985504</v>
      </c>
      <c r="X42" s="40"/>
      <c r="Y42" s="13" t="s">
        <v>31</v>
      </c>
      <c r="Z42" s="13" t="s">
        <v>31</v>
      </c>
      <c r="AA42" s="105">
        <v>100391.4</v>
      </c>
      <c r="AB42" s="116"/>
      <c r="AC42" s="40">
        <f>IFERROR(AA42/AA$183*100,0)</f>
        <v>4.3117613757897955</v>
      </c>
      <c r="AD42" s="13"/>
      <c r="AE42" s="105">
        <f t="shared" si="6"/>
        <v>100391.4</v>
      </c>
      <c r="AF42" s="116"/>
      <c r="AG42" s="116"/>
      <c r="AH42" s="116"/>
      <c r="AI42" s="105">
        <f t="shared" ref="AI42:AI47" si="26">IFERROR(AA42/U42,0)</f>
        <v>6737.6778523489929</v>
      </c>
      <c r="AJ42" s="14"/>
      <c r="AK42" s="13" t="s">
        <v>31</v>
      </c>
      <c r="AL42" s="48" t="s">
        <v>31</v>
      </c>
      <c r="AM42" s="105">
        <f t="shared" si="9"/>
        <v>37.299999999999997</v>
      </c>
      <c r="AN42" s="116"/>
      <c r="AO42" s="40">
        <f>AM42/AM183*100</f>
        <v>0.42579908675799089</v>
      </c>
      <c r="AP42" s="13"/>
      <c r="AQ42" s="105" t="s">
        <v>31</v>
      </c>
      <c r="AR42" s="14" t="s">
        <v>31</v>
      </c>
      <c r="AS42" s="36">
        <f t="shared" si="10"/>
        <v>206178.78</v>
      </c>
      <c r="AT42" s="116"/>
      <c r="AU42" s="40">
        <f>IFERROR(AS42/AS$183*100,0)</f>
        <v>4.6061133210851546</v>
      </c>
      <c r="AV42" s="14"/>
      <c r="AW42" s="36">
        <f t="shared" si="11"/>
        <v>206178.78</v>
      </c>
      <c r="AX42" s="48"/>
      <c r="AY42" s="36">
        <f t="shared" si="12"/>
        <v>0</v>
      </c>
      <c r="AZ42" s="116"/>
      <c r="BA42" s="105">
        <f t="shared" ref="BA42:BA47" si="27">IFERROR(AS42/AM42,0)</f>
        <v>5527.5812332439682</v>
      </c>
      <c r="BB42" s="14"/>
      <c r="BC42" s="13" t="s">
        <v>31</v>
      </c>
      <c r="BD42" s="48" t="s">
        <v>31</v>
      </c>
      <c r="BE42" s="20"/>
      <c r="BF42" s="20"/>
      <c r="BG42" s="13" t="s">
        <v>31</v>
      </c>
      <c r="BH42" s="13" t="s">
        <v>31</v>
      </c>
      <c r="BI42" s="116"/>
      <c r="BJ42" s="116"/>
      <c r="BK42" s="14"/>
      <c r="BL42" s="116"/>
      <c r="BM42" s="116"/>
      <c r="BN42" s="116"/>
      <c r="BO42" s="116"/>
      <c r="BP42" s="13" t="s">
        <v>31</v>
      </c>
      <c r="BQ42" s="48" t="s">
        <v>31</v>
      </c>
      <c r="BR42" s="396"/>
      <c r="BS42" s="397"/>
      <c r="BT42" s="397"/>
    </row>
    <row r="43" spans="1:72" ht="11.25" customHeight="1" outlineLevel="1">
      <c r="A43" s="478"/>
      <c r="B43" s="277" t="s">
        <v>37</v>
      </c>
      <c r="C43" s="80">
        <v>0</v>
      </c>
      <c r="D43" s="83"/>
      <c r="E43" s="40">
        <v>0</v>
      </c>
      <c r="F43" s="40"/>
      <c r="G43" s="13" t="s">
        <v>31</v>
      </c>
      <c r="H43" s="13" t="s">
        <v>31</v>
      </c>
      <c r="I43" s="105">
        <v>0</v>
      </c>
      <c r="J43" s="116"/>
      <c r="K43" s="40">
        <f>I43/I$184*100</f>
        <v>0</v>
      </c>
      <c r="L43" s="13"/>
      <c r="M43" s="105">
        <f t="shared" si="4"/>
        <v>0</v>
      </c>
      <c r="N43" s="116"/>
      <c r="O43" s="116"/>
      <c r="P43" s="116"/>
      <c r="Q43" s="105">
        <f t="shared" si="25"/>
        <v>0</v>
      </c>
      <c r="R43" s="14"/>
      <c r="S43" s="13" t="s">
        <v>31</v>
      </c>
      <c r="T43" s="48" t="s">
        <v>31</v>
      </c>
      <c r="U43" s="80">
        <v>0</v>
      </c>
      <c r="V43" s="83"/>
      <c r="W43" s="40">
        <v>0</v>
      </c>
      <c r="X43" s="40"/>
      <c r="Y43" s="13" t="s">
        <v>31</v>
      </c>
      <c r="Z43" s="13" t="s">
        <v>31</v>
      </c>
      <c r="AA43" s="105">
        <v>0</v>
      </c>
      <c r="AB43" s="116"/>
      <c r="AC43" s="40">
        <f>IFERROR(AA43/AA$184*100,0)</f>
        <v>0</v>
      </c>
      <c r="AD43" s="13"/>
      <c r="AE43" s="105">
        <f t="shared" si="6"/>
        <v>0</v>
      </c>
      <c r="AF43" s="116"/>
      <c r="AG43" s="116"/>
      <c r="AH43" s="116"/>
      <c r="AI43" s="105">
        <f t="shared" si="26"/>
        <v>0</v>
      </c>
      <c r="AJ43" s="14"/>
      <c r="AK43" s="13" t="s">
        <v>31</v>
      </c>
      <c r="AL43" s="48" t="s">
        <v>31</v>
      </c>
      <c r="AM43" s="105">
        <f t="shared" si="9"/>
        <v>0</v>
      </c>
      <c r="AN43" s="116"/>
      <c r="AO43" s="40">
        <v>0</v>
      </c>
      <c r="AP43" s="13"/>
      <c r="AQ43" s="105" t="s">
        <v>31</v>
      </c>
      <c r="AR43" s="14" t="s">
        <v>31</v>
      </c>
      <c r="AS43" s="36">
        <f t="shared" si="10"/>
        <v>0</v>
      </c>
      <c r="AT43" s="116"/>
      <c r="AU43" s="40">
        <f>IFERROR(AS43/AS$184*100,0)</f>
        <v>0</v>
      </c>
      <c r="AV43" s="14"/>
      <c r="AW43" s="36">
        <f t="shared" si="11"/>
        <v>0</v>
      </c>
      <c r="AX43" s="48"/>
      <c r="AY43" s="36">
        <f t="shared" si="12"/>
        <v>0</v>
      </c>
      <c r="AZ43" s="116"/>
      <c r="BA43" s="105">
        <f t="shared" si="27"/>
        <v>0</v>
      </c>
      <c r="BB43" s="14"/>
      <c r="BC43" s="13" t="s">
        <v>31</v>
      </c>
      <c r="BD43" s="48" t="s">
        <v>31</v>
      </c>
      <c r="BE43" s="20"/>
      <c r="BF43" s="20"/>
      <c r="BG43" s="13" t="s">
        <v>31</v>
      </c>
      <c r="BH43" s="13" t="s">
        <v>31</v>
      </c>
      <c r="BI43" s="116"/>
      <c r="BJ43" s="116"/>
      <c r="BK43" s="14"/>
      <c r="BL43" s="116"/>
      <c r="BM43" s="116"/>
      <c r="BN43" s="116"/>
      <c r="BO43" s="116"/>
      <c r="BP43" s="13" t="s">
        <v>31</v>
      </c>
      <c r="BQ43" s="48" t="s">
        <v>31</v>
      </c>
      <c r="BR43" s="396"/>
      <c r="BS43" s="397"/>
      <c r="BT43" s="397"/>
    </row>
    <row r="44" spans="1:72" ht="11.25" customHeight="1" outlineLevel="1">
      <c r="A44" s="478"/>
      <c r="B44" s="277" t="s">
        <v>38</v>
      </c>
      <c r="C44" s="80">
        <v>0</v>
      </c>
      <c r="D44" s="83"/>
      <c r="E44" s="40">
        <v>0</v>
      </c>
      <c r="F44" s="40"/>
      <c r="G44" s="13" t="s">
        <v>31</v>
      </c>
      <c r="H44" s="13" t="s">
        <v>31</v>
      </c>
      <c r="I44" s="105">
        <v>0</v>
      </c>
      <c r="J44" s="116"/>
      <c r="K44" s="40">
        <f>I44/I$185*100</f>
        <v>0</v>
      </c>
      <c r="L44" s="13"/>
      <c r="M44" s="105">
        <f t="shared" si="4"/>
        <v>0</v>
      </c>
      <c r="N44" s="116"/>
      <c r="O44" s="116"/>
      <c r="P44" s="116"/>
      <c r="Q44" s="105">
        <f t="shared" si="25"/>
        <v>0</v>
      </c>
      <c r="R44" s="14"/>
      <c r="S44" s="13" t="s">
        <v>31</v>
      </c>
      <c r="T44" s="48" t="s">
        <v>31</v>
      </c>
      <c r="U44" s="80">
        <v>0</v>
      </c>
      <c r="V44" s="83"/>
      <c r="W44" s="40">
        <v>0</v>
      </c>
      <c r="X44" s="40"/>
      <c r="Y44" s="13" t="s">
        <v>31</v>
      </c>
      <c r="Z44" s="13" t="s">
        <v>31</v>
      </c>
      <c r="AA44" s="105">
        <v>0</v>
      </c>
      <c r="AB44" s="116"/>
      <c r="AC44" s="40">
        <f>IFERROR(AA44/AA$185*100,0)</f>
        <v>0</v>
      </c>
      <c r="AD44" s="13"/>
      <c r="AE44" s="105">
        <f t="shared" si="6"/>
        <v>0</v>
      </c>
      <c r="AF44" s="116"/>
      <c r="AG44" s="116"/>
      <c r="AH44" s="116"/>
      <c r="AI44" s="105">
        <f t="shared" si="26"/>
        <v>0</v>
      </c>
      <c r="AJ44" s="14"/>
      <c r="AK44" s="13" t="s">
        <v>31</v>
      </c>
      <c r="AL44" s="48" t="s">
        <v>31</v>
      </c>
      <c r="AM44" s="105">
        <f t="shared" si="9"/>
        <v>0</v>
      </c>
      <c r="AN44" s="116"/>
      <c r="AO44" s="40">
        <v>0</v>
      </c>
      <c r="AP44" s="13"/>
      <c r="AQ44" s="105" t="s">
        <v>31</v>
      </c>
      <c r="AR44" s="14" t="s">
        <v>31</v>
      </c>
      <c r="AS44" s="36">
        <f t="shared" si="10"/>
        <v>0</v>
      </c>
      <c r="AT44" s="116"/>
      <c r="AU44" s="40">
        <f>IFERROR(AS44/AS$185*100,0)</f>
        <v>0</v>
      </c>
      <c r="AV44" s="14"/>
      <c r="AW44" s="36">
        <f t="shared" si="11"/>
        <v>0</v>
      </c>
      <c r="AX44" s="48"/>
      <c r="AY44" s="36">
        <f t="shared" si="12"/>
        <v>0</v>
      </c>
      <c r="AZ44" s="116"/>
      <c r="BA44" s="105">
        <f t="shared" si="27"/>
        <v>0</v>
      </c>
      <c r="BB44" s="14"/>
      <c r="BC44" s="13" t="s">
        <v>31</v>
      </c>
      <c r="BD44" s="48" t="s">
        <v>31</v>
      </c>
      <c r="BE44" s="20"/>
      <c r="BF44" s="20"/>
      <c r="BG44" s="13" t="s">
        <v>31</v>
      </c>
      <c r="BH44" s="13" t="s">
        <v>31</v>
      </c>
      <c r="BI44" s="116"/>
      <c r="BJ44" s="116"/>
      <c r="BK44" s="14"/>
      <c r="BL44" s="116"/>
      <c r="BM44" s="116"/>
      <c r="BN44" s="116"/>
      <c r="BO44" s="116"/>
      <c r="BP44" s="13" t="s">
        <v>31</v>
      </c>
      <c r="BQ44" s="48" t="s">
        <v>31</v>
      </c>
      <c r="BR44" s="396"/>
      <c r="BS44" s="397"/>
      <c r="BT44" s="397"/>
    </row>
    <row r="45" spans="1:72" ht="11.25" customHeight="1" outlineLevel="1">
      <c r="A45" s="478"/>
      <c r="B45" s="277" t="s">
        <v>39</v>
      </c>
      <c r="C45" s="80">
        <v>0</v>
      </c>
      <c r="D45" s="83"/>
      <c r="E45" s="40">
        <v>0</v>
      </c>
      <c r="F45" s="40"/>
      <c r="G45" s="13" t="s">
        <v>31</v>
      </c>
      <c r="H45" s="13" t="s">
        <v>31</v>
      </c>
      <c r="I45" s="105">
        <v>0</v>
      </c>
      <c r="J45" s="116"/>
      <c r="K45" s="40">
        <f>I45/I$186*100</f>
        <v>0</v>
      </c>
      <c r="L45" s="13"/>
      <c r="M45" s="105">
        <f t="shared" si="4"/>
        <v>0</v>
      </c>
      <c r="N45" s="116"/>
      <c r="O45" s="116"/>
      <c r="P45" s="116"/>
      <c r="Q45" s="105">
        <f t="shared" si="25"/>
        <v>0</v>
      </c>
      <c r="R45" s="14"/>
      <c r="S45" s="13" t="s">
        <v>31</v>
      </c>
      <c r="T45" s="48" t="s">
        <v>31</v>
      </c>
      <c r="U45" s="80">
        <v>0</v>
      </c>
      <c r="V45" s="83"/>
      <c r="W45" s="40">
        <v>0</v>
      </c>
      <c r="X45" s="40"/>
      <c r="Y45" s="13" t="s">
        <v>31</v>
      </c>
      <c r="Z45" s="13" t="s">
        <v>31</v>
      </c>
      <c r="AA45" s="105">
        <v>0</v>
      </c>
      <c r="AB45" s="116"/>
      <c r="AC45" s="40">
        <f>IFERROR(AA45/AA$186*100,0)</f>
        <v>0</v>
      </c>
      <c r="AD45" s="13"/>
      <c r="AE45" s="105">
        <f t="shared" si="6"/>
        <v>0</v>
      </c>
      <c r="AF45" s="116"/>
      <c r="AG45" s="116"/>
      <c r="AH45" s="116"/>
      <c r="AI45" s="105">
        <f t="shared" si="26"/>
        <v>0</v>
      </c>
      <c r="AJ45" s="14"/>
      <c r="AK45" s="13" t="s">
        <v>31</v>
      </c>
      <c r="AL45" s="48" t="s">
        <v>31</v>
      </c>
      <c r="AM45" s="105">
        <f t="shared" si="9"/>
        <v>0</v>
      </c>
      <c r="AN45" s="116"/>
      <c r="AO45" s="40">
        <v>0</v>
      </c>
      <c r="AP45" s="13"/>
      <c r="AQ45" s="105" t="s">
        <v>31</v>
      </c>
      <c r="AR45" s="14" t="s">
        <v>31</v>
      </c>
      <c r="AS45" s="36">
        <f t="shared" si="10"/>
        <v>0</v>
      </c>
      <c r="AT45" s="116"/>
      <c r="AU45" s="40">
        <f>IFERROR(AS45/AS$186*100,0)</f>
        <v>0</v>
      </c>
      <c r="AV45" s="14"/>
      <c r="AW45" s="36">
        <f t="shared" si="11"/>
        <v>0</v>
      </c>
      <c r="AX45" s="48"/>
      <c r="AY45" s="36">
        <f t="shared" si="12"/>
        <v>0</v>
      </c>
      <c r="AZ45" s="116"/>
      <c r="BA45" s="105">
        <f t="shared" si="27"/>
        <v>0</v>
      </c>
      <c r="BB45" s="14"/>
      <c r="BC45" s="13" t="s">
        <v>31</v>
      </c>
      <c r="BD45" s="48" t="s">
        <v>31</v>
      </c>
      <c r="BE45" s="20"/>
      <c r="BF45" s="20"/>
      <c r="BG45" s="13" t="s">
        <v>31</v>
      </c>
      <c r="BH45" s="13" t="s">
        <v>31</v>
      </c>
      <c r="BI45" s="116"/>
      <c r="BJ45" s="116"/>
      <c r="BK45" s="14"/>
      <c r="BL45" s="116"/>
      <c r="BM45" s="116"/>
      <c r="BN45" s="116"/>
      <c r="BO45" s="116"/>
      <c r="BP45" s="13" t="s">
        <v>31</v>
      </c>
      <c r="BQ45" s="48" t="s">
        <v>31</v>
      </c>
      <c r="BR45" s="396"/>
      <c r="BS45" s="397"/>
      <c r="BT45" s="397"/>
    </row>
    <row r="46" spans="1:72" ht="11.25" customHeight="1" outlineLevel="1">
      <c r="A46" s="478"/>
      <c r="B46" s="277" t="s">
        <v>40</v>
      </c>
      <c r="C46" s="80">
        <v>0</v>
      </c>
      <c r="D46" s="83"/>
      <c r="E46" s="40">
        <v>0</v>
      </c>
      <c r="F46" s="40"/>
      <c r="G46" s="13" t="s">
        <v>31</v>
      </c>
      <c r="H46" s="13" t="s">
        <v>31</v>
      </c>
      <c r="I46" s="105">
        <v>0</v>
      </c>
      <c r="J46" s="116"/>
      <c r="K46" s="40" t="s">
        <v>31</v>
      </c>
      <c r="L46" s="13"/>
      <c r="M46" s="105">
        <f t="shared" si="4"/>
        <v>0</v>
      </c>
      <c r="N46" s="116"/>
      <c r="O46" s="116"/>
      <c r="P46" s="116"/>
      <c r="Q46" s="105">
        <f t="shared" si="25"/>
        <v>0</v>
      </c>
      <c r="R46" s="14"/>
      <c r="S46" s="13" t="s">
        <v>31</v>
      </c>
      <c r="T46" s="48" t="s">
        <v>31</v>
      </c>
      <c r="U46" s="80">
        <v>0</v>
      </c>
      <c r="V46" s="83"/>
      <c r="W46" s="40">
        <v>0</v>
      </c>
      <c r="X46" s="40"/>
      <c r="Y46" s="13" t="s">
        <v>31</v>
      </c>
      <c r="Z46" s="13" t="s">
        <v>31</v>
      </c>
      <c r="AA46" s="105">
        <v>0</v>
      </c>
      <c r="AB46" s="116"/>
      <c r="AC46" s="40" t="s">
        <v>31</v>
      </c>
      <c r="AD46" s="13"/>
      <c r="AE46" s="105">
        <f t="shared" si="6"/>
        <v>0</v>
      </c>
      <c r="AF46" s="116"/>
      <c r="AG46" s="116"/>
      <c r="AH46" s="116"/>
      <c r="AI46" s="105">
        <f t="shared" si="26"/>
        <v>0</v>
      </c>
      <c r="AJ46" s="14"/>
      <c r="AK46" s="13" t="s">
        <v>31</v>
      </c>
      <c r="AL46" s="48" t="s">
        <v>31</v>
      </c>
      <c r="AM46" s="105">
        <f t="shared" si="9"/>
        <v>0</v>
      </c>
      <c r="AN46" s="116"/>
      <c r="AO46" s="40">
        <v>0</v>
      </c>
      <c r="AP46" s="13"/>
      <c r="AQ46" s="105" t="s">
        <v>31</v>
      </c>
      <c r="AR46" s="14" t="s">
        <v>31</v>
      </c>
      <c r="AS46" s="36">
        <f t="shared" si="10"/>
        <v>0</v>
      </c>
      <c r="AT46" s="116"/>
      <c r="AU46" s="40" t="s">
        <v>31</v>
      </c>
      <c r="AV46" s="14"/>
      <c r="AW46" s="36">
        <f t="shared" si="11"/>
        <v>0</v>
      </c>
      <c r="AX46" s="48"/>
      <c r="AY46" s="36">
        <f t="shared" si="12"/>
        <v>0</v>
      </c>
      <c r="AZ46" s="116"/>
      <c r="BA46" s="105">
        <f t="shared" si="27"/>
        <v>0</v>
      </c>
      <c r="BB46" s="14"/>
      <c r="BC46" s="13" t="s">
        <v>31</v>
      </c>
      <c r="BD46" s="48" t="s">
        <v>31</v>
      </c>
      <c r="BE46" s="20"/>
      <c r="BF46" s="20"/>
      <c r="BG46" s="13" t="s">
        <v>31</v>
      </c>
      <c r="BH46" s="13" t="s">
        <v>31</v>
      </c>
      <c r="BI46" s="116"/>
      <c r="BJ46" s="116"/>
      <c r="BK46" s="14"/>
      <c r="BL46" s="116"/>
      <c r="BM46" s="116"/>
      <c r="BN46" s="116"/>
      <c r="BO46" s="116"/>
      <c r="BP46" s="13" t="s">
        <v>31</v>
      </c>
      <c r="BQ46" s="48" t="s">
        <v>31</v>
      </c>
      <c r="BR46" s="396"/>
      <c r="BS46" s="397"/>
      <c r="BT46" s="397"/>
    </row>
    <row r="47" spans="1:72" ht="11.25" customHeight="1" outlineLevel="1">
      <c r="A47" s="478"/>
      <c r="B47" s="317" t="s">
        <v>41</v>
      </c>
      <c r="C47" s="80">
        <v>0</v>
      </c>
      <c r="D47" s="83"/>
      <c r="E47" s="40">
        <v>0</v>
      </c>
      <c r="F47" s="40"/>
      <c r="G47" s="13" t="s">
        <v>31</v>
      </c>
      <c r="H47" s="13" t="s">
        <v>31</v>
      </c>
      <c r="I47" s="105">
        <v>0</v>
      </c>
      <c r="J47" s="116"/>
      <c r="K47" s="40">
        <f>IFERROR(I47/I$188*100,0)</f>
        <v>0</v>
      </c>
      <c r="L47" s="13"/>
      <c r="M47" s="105">
        <f t="shared" si="4"/>
        <v>0</v>
      </c>
      <c r="N47" s="116"/>
      <c r="O47" s="116"/>
      <c r="P47" s="116"/>
      <c r="Q47" s="105">
        <f t="shared" si="25"/>
        <v>0</v>
      </c>
      <c r="R47" s="14"/>
      <c r="S47" s="13" t="s">
        <v>31</v>
      </c>
      <c r="T47" s="48" t="s">
        <v>31</v>
      </c>
      <c r="U47" s="80">
        <v>0</v>
      </c>
      <c r="V47" s="83"/>
      <c r="W47" s="40">
        <v>0</v>
      </c>
      <c r="X47" s="40"/>
      <c r="Y47" s="13" t="s">
        <v>31</v>
      </c>
      <c r="Z47" s="13" t="s">
        <v>31</v>
      </c>
      <c r="AA47" s="105">
        <v>0</v>
      </c>
      <c r="AB47" s="116"/>
      <c r="AC47" s="40">
        <f>IFERROR(AA47/AA$188*100,0)</f>
        <v>0</v>
      </c>
      <c r="AD47" s="13"/>
      <c r="AE47" s="105">
        <f t="shared" si="6"/>
        <v>0</v>
      </c>
      <c r="AF47" s="116"/>
      <c r="AG47" s="116"/>
      <c r="AH47" s="116"/>
      <c r="AI47" s="105">
        <f t="shared" si="26"/>
        <v>0</v>
      </c>
      <c r="AJ47" s="14"/>
      <c r="AK47" s="13" t="s">
        <v>31</v>
      </c>
      <c r="AL47" s="48" t="s">
        <v>31</v>
      </c>
      <c r="AM47" s="105">
        <f t="shared" si="9"/>
        <v>0</v>
      </c>
      <c r="AN47" s="116"/>
      <c r="AO47" s="40">
        <v>0</v>
      </c>
      <c r="AP47" s="13"/>
      <c r="AQ47" s="105" t="s">
        <v>31</v>
      </c>
      <c r="AR47" s="14" t="s">
        <v>31</v>
      </c>
      <c r="AS47" s="36">
        <f t="shared" si="10"/>
        <v>0</v>
      </c>
      <c r="AT47" s="116"/>
      <c r="AU47" s="40">
        <f>IFERROR(AS47/AS$188*100,0)</f>
        <v>0</v>
      </c>
      <c r="AV47" s="14"/>
      <c r="AW47" s="36">
        <f t="shared" si="11"/>
        <v>0</v>
      </c>
      <c r="AX47" s="48"/>
      <c r="AY47" s="36">
        <f t="shared" si="12"/>
        <v>0</v>
      </c>
      <c r="AZ47" s="116"/>
      <c r="BA47" s="105">
        <f t="shared" si="27"/>
        <v>0</v>
      </c>
      <c r="BB47" s="14"/>
      <c r="BC47" s="13" t="s">
        <v>31</v>
      </c>
      <c r="BD47" s="48" t="s">
        <v>31</v>
      </c>
      <c r="BE47" s="20"/>
      <c r="BF47" s="20"/>
      <c r="BG47" s="13" t="s">
        <v>31</v>
      </c>
      <c r="BH47" s="13" t="s">
        <v>31</v>
      </c>
      <c r="BI47" s="116"/>
      <c r="BJ47" s="116"/>
      <c r="BK47" s="14"/>
      <c r="BL47" s="116"/>
      <c r="BM47" s="116"/>
      <c r="BN47" s="116"/>
      <c r="BO47" s="116"/>
      <c r="BP47" s="13" t="s">
        <v>31</v>
      </c>
      <c r="BQ47" s="48" t="s">
        <v>31</v>
      </c>
      <c r="BR47" s="396"/>
      <c r="BS47" s="397"/>
      <c r="BT47" s="397"/>
    </row>
    <row r="48" spans="1:72" s="45" customFormat="1" ht="10.5" customHeight="1">
      <c r="A48" s="478"/>
      <c r="B48" s="147" t="s">
        <v>43</v>
      </c>
      <c r="C48" s="44">
        <f>C49+C52</f>
        <v>2328.4166666666665</v>
      </c>
      <c r="D48" s="81"/>
      <c r="E48" s="41">
        <f>C48/C$178*100</f>
        <v>8.8844415275859365</v>
      </c>
      <c r="F48" s="41"/>
      <c r="G48" s="26" t="s">
        <v>31</v>
      </c>
      <c r="H48" s="26" t="s">
        <v>31</v>
      </c>
      <c r="I48" s="82">
        <f>I49+I52</f>
        <v>1481068.6099999999</v>
      </c>
      <c r="J48" s="114"/>
      <c r="K48" s="41">
        <f>I48/I$178*100</f>
        <v>9.9942895032329098</v>
      </c>
      <c r="L48" s="26"/>
      <c r="M48" s="82">
        <f t="shared" si="4"/>
        <v>1364318.6099999999</v>
      </c>
      <c r="N48" s="114"/>
      <c r="O48" s="82">
        <f>O49+O52</f>
        <v>116750</v>
      </c>
      <c r="P48" s="114"/>
      <c r="Q48" s="82">
        <f t="shared" si="5"/>
        <v>636.0840098779571</v>
      </c>
      <c r="R48" s="26"/>
      <c r="S48" s="26" t="s">
        <v>31</v>
      </c>
      <c r="T48" s="27" t="s">
        <v>31</v>
      </c>
      <c r="U48" s="44">
        <f>U49+U52</f>
        <v>2300.7833333333333</v>
      </c>
      <c r="V48" s="81"/>
      <c r="W48" s="41">
        <f>U48/U$178*100</f>
        <v>8.6366389137055588</v>
      </c>
      <c r="X48" s="41"/>
      <c r="Y48" s="26" t="s">
        <v>31</v>
      </c>
      <c r="Z48" s="26" t="s">
        <v>31</v>
      </c>
      <c r="AA48" s="82">
        <f>AA49+AA52</f>
        <v>2464626.6399999997</v>
      </c>
      <c r="AB48" s="114"/>
      <c r="AC48" s="41">
        <f>IFERROR(AA48/AA$178*100,0)</f>
        <v>16.805261699338789</v>
      </c>
      <c r="AD48" s="26"/>
      <c r="AE48" s="82">
        <f t="shared" si="6"/>
        <v>2372876.6399999997</v>
      </c>
      <c r="AF48" s="114"/>
      <c r="AG48" s="82">
        <f>AG49+AG52</f>
        <v>91750</v>
      </c>
      <c r="AH48" s="114"/>
      <c r="AI48" s="82">
        <f t="shared" si="7"/>
        <v>1071.211966938796</v>
      </c>
      <c r="AJ48" s="26"/>
      <c r="AK48" s="26" t="s">
        <v>31</v>
      </c>
      <c r="AL48" s="27" t="s">
        <v>31</v>
      </c>
      <c r="AM48" s="82">
        <f t="shared" si="9"/>
        <v>4629.2</v>
      </c>
      <c r="AN48" s="114"/>
      <c r="AO48" s="41">
        <f>AM48/AM$178*100</f>
        <v>8.7595273957568569</v>
      </c>
      <c r="AP48" s="26"/>
      <c r="AQ48" s="82" t="s">
        <v>31</v>
      </c>
      <c r="AR48" s="26" t="s">
        <v>31</v>
      </c>
      <c r="AS48" s="441">
        <f t="shared" si="10"/>
        <v>3945695.2499999995</v>
      </c>
      <c r="AT48" s="114"/>
      <c r="AU48" s="41">
        <f>IFERROR(AS48/AS$178*100,0)</f>
        <v>13.382064367453694</v>
      </c>
      <c r="AV48" s="26"/>
      <c r="AW48" s="82">
        <f t="shared" si="11"/>
        <v>3737195.2499999995</v>
      </c>
      <c r="AX48" s="27"/>
      <c r="AY48" s="82">
        <f t="shared" si="12"/>
        <v>208500</v>
      </c>
      <c r="AZ48" s="114"/>
      <c r="BA48" s="82">
        <f t="shared" si="8"/>
        <v>852.34927201244273</v>
      </c>
      <c r="BB48" s="26"/>
      <c r="BC48" s="26" t="s">
        <v>31</v>
      </c>
      <c r="BD48" s="27" t="s">
        <v>31</v>
      </c>
      <c r="BE48" s="25"/>
      <c r="BF48" s="25"/>
      <c r="BG48" s="26" t="s">
        <v>31</v>
      </c>
      <c r="BH48" s="26" t="s">
        <v>31</v>
      </c>
      <c r="BI48" s="114"/>
      <c r="BJ48" s="114"/>
      <c r="BK48" s="26"/>
      <c r="BL48" s="114"/>
      <c r="BM48" s="114"/>
      <c r="BN48" s="114"/>
      <c r="BO48" s="114"/>
      <c r="BP48" s="26" t="s">
        <v>31</v>
      </c>
      <c r="BQ48" s="27" t="s">
        <v>31</v>
      </c>
      <c r="BR48" s="396"/>
      <c r="BS48" s="397"/>
      <c r="BT48" s="397"/>
    </row>
    <row r="49" spans="1:72" ht="15" customHeight="1">
      <c r="A49" s="478"/>
      <c r="B49" s="277" t="s">
        <v>32</v>
      </c>
      <c r="C49" s="79">
        <f>SUM(C50:C51)</f>
        <v>185.41666666666666</v>
      </c>
      <c r="D49" s="79"/>
      <c r="E49" s="42">
        <f>C49/C$179*100</f>
        <v>2.134169736034377</v>
      </c>
      <c r="F49" s="40"/>
      <c r="G49" s="13" t="s">
        <v>31</v>
      </c>
      <c r="H49" s="13" t="s">
        <v>31</v>
      </c>
      <c r="I49" s="330">
        <f>SUM(I50:I51)</f>
        <v>987109.6</v>
      </c>
      <c r="J49" s="116"/>
      <c r="K49" s="42">
        <f>I49/I$179*100</f>
        <v>9.7761480518984385</v>
      </c>
      <c r="L49" s="13"/>
      <c r="M49" s="330">
        <f t="shared" si="4"/>
        <v>892109.6</v>
      </c>
      <c r="N49" s="116"/>
      <c r="O49" s="330">
        <f>SUM(O50:O51)</f>
        <v>95000</v>
      </c>
      <c r="P49" s="116"/>
      <c r="Q49" s="330">
        <f t="shared" si="5"/>
        <v>5323.7371685393264</v>
      </c>
      <c r="R49" s="14"/>
      <c r="S49" s="13" t="s">
        <v>31</v>
      </c>
      <c r="T49" s="48" t="s">
        <v>31</v>
      </c>
      <c r="U49" s="79">
        <f>SUM(U50:U51)</f>
        <v>157.18333333333331</v>
      </c>
      <c r="V49" s="79"/>
      <c r="W49" s="42">
        <f>U49/U$179*100</f>
        <v>1.7797025966183573</v>
      </c>
      <c r="X49" s="40"/>
      <c r="Y49" s="13" t="s">
        <v>31</v>
      </c>
      <c r="Z49" s="13" t="s">
        <v>31</v>
      </c>
      <c r="AA49" s="330">
        <f>SUM(AA50:AA51)</f>
        <v>1926383.4</v>
      </c>
      <c r="AB49" s="116"/>
      <c r="AC49" s="42">
        <f>IFERROR(AA49/AA$179*100,0)</f>
        <v>19.431789782277242</v>
      </c>
      <c r="AD49" s="13"/>
      <c r="AE49" s="330">
        <f t="shared" si="6"/>
        <v>1856383.4</v>
      </c>
      <c r="AF49" s="116"/>
      <c r="AG49" s="330">
        <f>SUM(AG50:AG51)</f>
        <v>70000</v>
      </c>
      <c r="AH49" s="116"/>
      <c r="AI49" s="330">
        <f t="shared" si="7"/>
        <v>12255.646697062879</v>
      </c>
      <c r="AJ49" s="14"/>
      <c r="AK49" s="13" t="s">
        <v>31</v>
      </c>
      <c r="AL49" s="48" t="s">
        <v>31</v>
      </c>
      <c r="AM49" s="330">
        <f t="shared" si="9"/>
        <v>342.59999999999997</v>
      </c>
      <c r="AN49" s="116"/>
      <c r="AO49" s="42">
        <f>AM49/AM$179*100</f>
        <v>1.9554794520547942</v>
      </c>
      <c r="AP49" s="13"/>
      <c r="AQ49" s="330" t="s">
        <v>31</v>
      </c>
      <c r="AR49" s="14" t="s">
        <v>31</v>
      </c>
      <c r="AS49" s="442">
        <f t="shared" si="10"/>
        <v>2913493</v>
      </c>
      <c r="AT49" s="116"/>
      <c r="AU49" s="42">
        <f>IFERROR(AS49/AS$179*100,0)</f>
        <v>14.559683917173928</v>
      </c>
      <c r="AV49" s="14"/>
      <c r="AW49" s="330">
        <f t="shared" si="11"/>
        <v>2748493</v>
      </c>
      <c r="AX49" s="48"/>
      <c r="AY49" s="330">
        <f t="shared" si="12"/>
        <v>165000</v>
      </c>
      <c r="AZ49" s="116"/>
      <c r="BA49" s="330">
        <f t="shared" si="8"/>
        <v>8504.0659661412737</v>
      </c>
      <c r="BB49" s="14"/>
      <c r="BC49" s="13" t="s">
        <v>31</v>
      </c>
      <c r="BD49" s="48" t="s">
        <v>31</v>
      </c>
      <c r="BE49" s="20"/>
      <c r="BF49" s="20"/>
      <c r="BG49" s="13" t="s">
        <v>31</v>
      </c>
      <c r="BH49" s="13" t="s">
        <v>31</v>
      </c>
      <c r="BI49" s="116"/>
      <c r="BJ49" s="116"/>
      <c r="BK49" s="14"/>
      <c r="BL49" s="116"/>
      <c r="BM49" s="116"/>
      <c r="BN49" s="116"/>
      <c r="BO49" s="116"/>
      <c r="BP49" s="13" t="s">
        <v>31</v>
      </c>
      <c r="BQ49" s="48" t="s">
        <v>31</v>
      </c>
      <c r="BR49" s="396"/>
      <c r="BS49" s="397"/>
      <c r="BT49" s="397"/>
    </row>
    <row r="50" spans="1:72" ht="11.25" customHeight="1" outlineLevel="1">
      <c r="A50" s="478"/>
      <c r="B50" s="277" t="s">
        <v>33</v>
      </c>
      <c r="C50" s="80">
        <v>165.41666666666666</v>
      </c>
      <c r="D50" s="80"/>
      <c r="E50" s="40">
        <f>C50/C$180*100</f>
        <v>3.8079343155310004</v>
      </c>
      <c r="F50" s="40"/>
      <c r="G50" s="13" t="s">
        <v>31</v>
      </c>
      <c r="H50" s="13" t="s">
        <v>31</v>
      </c>
      <c r="I50" s="105">
        <v>987109.6</v>
      </c>
      <c r="J50" s="116"/>
      <c r="K50" s="40">
        <f>I50/I$180*100</f>
        <v>12.543257038805717</v>
      </c>
      <c r="L50" s="13"/>
      <c r="M50" s="105">
        <f t="shared" si="4"/>
        <v>892109.6</v>
      </c>
      <c r="N50" s="116"/>
      <c r="O50" s="105">
        <v>95000</v>
      </c>
      <c r="P50" s="116"/>
      <c r="Q50" s="105">
        <f t="shared" si="5"/>
        <v>5967.4131989924435</v>
      </c>
      <c r="R50" s="14"/>
      <c r="S50" s="13" t="s">
        <v>31</v>
      </c>
      <c r="T50" s="48" t="s">
        <v>31</v>
      </c>
      <c r="U50" s="80">
        <v>143.01666666666665</v>
      </c>
      <c r="V50" s="80"/>
      <c r="W50" s="40">
        <f>U50/U$180*100</f>
        <v>3.2386020531400961</v>
      </c>
      <c r="X50" s="40"/>
      <c r="Y50" s="13" t="s">
        <v>31</v>
      </c>
      <c r="Z50" s="13" t="s">
        <v>31</v>
      </c>
      <c r="AA50" s="105">
        <v>1926383.4</v>
      </c>
      <c r="AB50" s="116"/>
      <c r="AC50" s="40">
        <f>IFERROR(AA50/AA$180*100,0)</f>
        <v>22.70946005342164</v>
      </c>
      <c r="AD50" s="13"/>
      <c r="AE50" s="105">
        <f t="shared" si="6"/>
        <v>1856383.4</v>
      </c>
      <c r="AF50" s="116"/>
      <c r="AG50" s="105">
        <v>70000</v>
      </c>
      <c r="AH50" s="116"/>
      <c r="AI50" s="105">
        <f t="shared" si="7"/>
        <v>13469.642698986134</v>
      </c>
      <c r="AJ50" s="14"/>
      <c r="AK50" s="13" t="s">
        <v>31</v>
      </c>
      <c r="AL50" s="48" t="s">
        <v>31</v>
      </c>
      <c r="AM50" s="105">
        <f t="shared" si="9"/>
        <v>308.43333333333328</v>
      </c>
      <c r="AN50" s="116"/>
      <c r="AO50" s="40">
        <f>AM50/AM$180*100</f>
        <v>3.5209284627092843</v>
      </c>
      <c r="AP50" s="13"/>
      <c r="AQ50" s="105" t="s">
        <v>31</v>
      </c>
      <c r="AR50" s="14" t="s">
        <v>31</v>
      </c>
      <c r="AS50" s="398">
        <f t="shared" si="10"/>
        <v>2913493</v>
      </c>
      <c r="AT50" s="116"/>
      <c r="AU50" s="40">
        <f>IFERROR(AS50/AS$180*100,0)</f>
        <v>17.816936855350761</v>
      </c>
      <c r="AV50" s="14"/>
      <c r="AW50" s="105">
        <f t="shared" si="11"/>
        <v>2748493</v>
      </c>
      <c r="AX50" s="48"/>
      <c r="AY50" s="105">
        <f t="shared" si="12"/>
        <v>165000</v>
      </c>
      <c r="AZ50" s="116"/>
      <c r="BA50" s="105">
        <f t="shared" si="8"/>
        <v>9446.1028855506338</v>
      </c>
      <c r="BB50" s="14"/>
      <c r="BC50" s="13" t="s">
        <v>31</v>
      </c>
      <c r="BD50" s="48" t="s">
        <v>31</v>
      </c>
      <c r="BE50" s="20"/>
      <c r="BF50" s="20"/>
      <c r="BG50" s="13" t="s">
        <v>31</v>
      </c>
      <c r="BH50" s="13" t="s">
        <v>31</v>
      </c>
      <c r="BI50" s="116"/>
      <c r="BJ50" s="116"/>
      <c r="BK50" s="14"/>
      <c r="BL50" s="116"/>
      <c r="BM50" s="116"/>
      <c r="BN50" s="116"/>
      <c r="BO50" s="116"/>
      <c r="BP50" s="13" t="s">
        <v>31</v>
      </c>
      <c r="BQ50" s="48" t="s">
        <v>31</v>
      </c>
      <c r="BR50" s="396"/>
      <c r="BS50" s="397"/>
      <c r="BT50" s="397"/>
    </row>
    <row r="51" spans="1:72" ht="11.25" customHeight="1" outlineLevel="1">
      <c r="A51" s="478"/>
      <c r="B51" s="277" t="s">
        <v>34</v>
      </c>
      <c r="C51" s="80">
        <v>20</v>
      </c>
      <c r="D51" s="80"/>
      <c r="E51" s="40">
        <f>C51/C$181*100</f>
        <v>0.46040515653775327</v>
      </c>
      <c r="F51" s="40"/>
      <c r="G51" s="13" t="s">
        <v>31</v>
      </c>
      <c r="H51" s="13" t="s">
        <v>31</v>
      </c>
      <c r="I51" s="105">
        <v>0</v>
      </c>
      <c r="J51" s="116"/>
      <c r="K51" s="40">
        <f>I51/I$181*100</f>
        <v>0</v>
      </c>
      <c r="L51" s="13"/>
      <c r="M51" s="105">
        <f t="shared" si="4"/>
        <v>0</v>
      </c>
      <c r="N51" s="116"/>
      <c r="O51" s="105">
        <v>0</v>
      </c>
      <c r="P51" s="116"/>
      <c r="Q51" s="105">
        <f t="shared" si="5"/>
        <v>0</v>
      </c>
      <c r="R51" s="14"/>
      <c r="S51" s="13" t="s">
        <v>31</v>
      </c>
      <c r="T51" s="48" t="s">
        <v>31</v>
      </c>
      <c r="U51" s="80">
        <v>14.166666666666668</v>
      </c>
      <c r="V51" s="80"/>
      <c r="W51" s="40">
        <f>U51/U$181*100</f>
        <v>0.32080314009661837</v>
      </c>
      <c r="X51" s="40"/>
      <c r="Y51" s="13" t="s">
        <v>31</v>
      </c>
      <c r="Z51" s="13" t="s">
        <v>31</v>
      </c>
      <c r="AA51" s="105">
        <v>0</v>
      </c>
      <c r="AB51" s="116"/>
      <c r="AC51" s="40">
        <f>IFERROR(AA51/AA$181*100,0)</f>
        <v>0</v>
      </c>
      <c r="AD51" s="13"/>
      <c r="AE51" s="105">
        <f t="shared" si="6"/>
        <v>0</v>
      </c>
      <c r="AF51" s="116"/>
      <c r="AG51" s="105">
        <v>0</v>
      </c>
      <c r="AH51" s="116"/>
      <c r="AI51" s="105">
        <f t="shared" si="7"/>
        <v>0</v>
      </c>
      <c r="AJ51" s="14"/>
      <c r="AK51" s="13" t="s">
        <v>31</v>
      </c>
      <c r="AL51" s="48" t="s">
        <v>31</v>
      </c>
      <c r="AM51" s="105">
        <f t="shared" si="9"/>
        <v>34.166666666666671</v>
      </c>
      <c r="AN51" s="116"/>
      <c r="AO51" s="40">
        <f>AM51/AM$181*100</f>
        <v>0.39003044140030446</v>
      </c>
      <c r="AP51" s="13"/>
      <c r="AQ51" s="105" t="s">
        <v>31</v>
      </c>
      <c r="AR51" s="14" t="s">
        <v>31</v>
      </c>
      <c r="AS51" s="398">
        <f t="shared" si="10"/>
        <v>0</v>
      </c>
      <c r="AT51" s="116"/>
      <c r="AU51" s="40">
        <f>IFERROR(AS51/AS$181*100,0)</f>
        <v>0</v>
      </c>
      <c r="AV51" s="14"/>
      <c r="AW51" s="105">
        <f t="shared" si="11"/>
        <v>0</v>
      </c>
      <c r="AX51" s="48"/>
      <c r="AY51" s="105">
        <f t="shared" si="12"/>
        <v>0</v>
      </c>
      <c r="AZ51" s="116"/>
      <c r="BA51" s="105">
        <f t="shared" si="8"/>
        <v>0</v>
      </c>
      <c r="BB51" s="14"/>
      <c r="BC51" s="13" t="s">
        <v>31</v>
      </c>
      <c r="BD51" s="48" t="s">
        <v>31</v>
      </c>
      <c r="BE51" s="20"/>
      <c r="BF51" s="20"/>
      <c r="BG51" s="13" t="s">
        <v>31</v>
      </c>
      <c r="BH51" s="13" t="s">
        <v>31</v>
      </c>
      <c r="BI51" s="116"/>
      <c r="BJ51" s="116"/>
      <c r="BK51" s="14"/>
      <c r="BL51" s="116"/>
      <c r="BM51" s="116"/>
      <c r="BN51" s="116"/>
      <c r="BO51" s="116"/>
      <c r="BP51" s="13" t="s">
        <v>31</v>
      </c>
      <c r="BQ51" s="48" t="s">
        <v>31</v>
      </c>
      <c r="BR51" s="396"/>
      <c r="BS51" s="397"/>
      <c r="BT51" s="397"/>
    </row>
    <row r="52" spans="1:72" ht="15" customHeight="1">
      <c r="A52" s="478"/>
      <c r="B52" s="277" t="s">
        <v>35</v>
      </c>
      <c r="C52" s="79">
        <f>SUM(C53:C58)</f>
        <v>2143</v>
      </c>
      <c r="D52" s="79"/>
      <c r="E52" s="42">
        <f t="shared" ref="E52:E58" si="28">C52/C182*100</f>
        <v>12.231874793091247</v>
      </c>
      <c r="F52" s="42"/>
      <c r="G52" s="13" t="s">
        <v>31</v>
      </c>
      <c r="H52" s="13" t="s">
        <v>31</v>
      </c>
      <c r="I52" s="330">
        <f>SUM(I53:I58)</f>
        <v>493959.00999999995</v>
      </c>
      <c r="J52" s="116"/>
      <c r="K52" s="42">
        <f>I52/I$182*100</f>
        <v>10.460741956397984</v>
      </c>
      <c r="L52" s="13"/>
      <c r="M52" s="330">
        <f t="shared" si="4"/>
        <v>472209.00999999995</v>
      </c>
      <c r="N52" s="116"/>
      <c r="O52" s="330">
        <f>SUM(O53:O58)</f>
        <v>21750</v>
      </c>
      <c r="P52" s="116"/>
      <c r="Q52" s="330">
        <f t="shared" si="5"/>
        <v>230.49883807746147</v>
      </c>
      <c r="R52" s="14"/>
      <c r="S52" s="13" t="s">
        <v>31</v>
      </c>
      <c r="T52" s="48" t="s">
        <v>31</v>
      </c>
      <c r="U52" s="79">
        <f>SUM(U53:U58)</f>
        <v>2143.6</v>
      </c>
      <c r="V52" s="79"/>
      <c r="W52" s="42">
        <f t="shared" ref="W52:W58" si="29">U52/U182*100</f>
        <v>12.037421803928614</v>
      </c>
      <c r="X52" s="42"/>
      <c r="Y52" s="13" t="s">
        <v>31</v>
      </c>
      <c r="Z52" s="13" t="s">
        <v>31</v>
      </c>
      <c r="AA52" s="330">
        <f>SUM(AA53:AA58)</f>
        <v>538243.24</v>
      </c>
      <c r="AB52" s="116"/>
      <c r="AC52" s="42">
        <f>IFERROR(AA52/AA$182*100,0)</f>
        <v>11.326102868454639</v>
      </c>
      <c r="AD52" s="13"/>
      <c r="AE52" s="330">
        <f t="shared" si="6"/>
        <v>516493.24</v>
      </c>
      <c r="AF52" s="116"/>
      <c r="AG52" s="330">
        <f>SUM(AG53:AG58)</f>
        <v>21750</v>
      </c>
      <c r="AH52" s="116"/>
      <c r="AI52" s="330">
        <f t="shared" si="7"/>
        <v>251.0931330472103</v>
      </c>
      <c r="AJ52" s="14"/>
      <c r="AK52" s="13" t="s">
        <v>31</v>
      </c>
      <c r="AL52" s="48" t="s">
        <v>31</v>
      </c>
      <c r="AM52" s="330">
        <f t="shared" si="9"/>
        <v>4286.6000000000004</v>
      </c>
      <c r="AN52" s="116"/>
      <c r="AO52" s="42">
        <f t="shared" ref="AO52:AO58" si="30">AM52/AM182*100</f>
        <v>12.133855682242784</v>
      </c>
      <c r="AP52" s="13"/>
      <c r="AQ52" s="330" t="s">
        <v>31</v>
      </c>
      <c r="AR52" s="14" t="s">
        <v>31</v>
      </c>
      <c r="AS52" s="442">
        <f t="shared" si="10"/>
        <v>1032202.25</v>
      </c>
      <c r="AT52" s="116"/>
      <c r="AU52" s="42">
        <f>IFERROR(AS52/AS$182*100,0)</f>
        <v>10.894802091076251</v>
      </c>
      <c r="AV52" s="14"/>
      <c r="AW52" s="330">
        <f t="shared" si="11"/>
        <v>988702.25</v>
      </c>
      <c r="AX52" s="48"/>
      <c r="AY52" s="330">
        <f t="shared" si="12"/>
        <v>43500</v>
      </c>
      <c r="AZ52" s="116"/>
      <c r="BA52" s="330">
        <f t="shared" si="8"/>
        <v>240.79742686511452</v>
      </c>
      <c r="BB52" s="14"/>
      <c r="BC52" s="13" t="s">
        <v>31</v>
      </c>
      <c r="BD52" s="48" t="s">
        <v>31</v>
      </c>
      <c r="BE52" s="20"/>
      <c r="BF52" s="20"/>
      <c r="BG52" s="13" t="s">
        <v>31</v>
      </c>
      <c r="BH52" s="13" t="s">
        <v>31</v>
      </c>
      <c r="BI52" s="116"/>
      <c r="BJ52" s="116"/>
      <c r="BK52" s="14"/>
      <c r="BL52" s="116"/>
      <c r="BM52" s="116"/>
      <c r="BN52" s="116"/>
      <c r="BO52" s="116"/>
      <c r="BP52" s="13" t="s">
        <v>31</v>
      </c>
      <c r="BQ52" s="48" t="s">
        <v>31</v>
      </c>
      <c r="BR52" s="396"/>
      <c r="BS52" s="397"/>
      <c r="BT52" s="397"/>
    </row>
    <row r="53" spans="1:72" ht="11.25" customHeight="1" outlineLevel="1">
      <c r="A53" s="478"/>
      <c r="B53" s="277" t="s">
        <v>36</v>
      </c>
      <c r="C53" s="80">
        <f>428.6+40.9</f>
        <v>469.5</v>
      </c>
      <c r="D53" s="80"/>
      <c r="E53" s="40">
        <f t="shared" si="28"/>
        <v>10.80801104972376</v>
      </c>
      <c r="F53" s="40"/>
      <c r="G53" s="13" t="s">
        <v>31</v>
      </c>
      <c r="H53" s="13" t="s">
        <v>31</v>
      </c>
      <c r="I53" s="105">
        <v>256237.94</v>
      </c>
      <c r="J53" s="116"/>
      <c r="K53" s="40">
        <f>I53/I$183*100</f>
        <v>11.929788760011739</v>
      </c>
      <c r="L53" s="13"/>
      <c r="M53" s="105">
        <f t="shared" si="4"/>
        <v>234487.94</v>
      </c>
      <c r="N53" s="116"/>
      <c r="O53" s="105">
        <v>21750</v>
      </c>
      <c r="P53" s="116"/>
      <c r="Q53" s="105">
        <f t="shared" ref="Q53:Q58" si="31">IFERROR(I53/C53,0)</f>
        <v>545.76771033013847</v>
      </c>
      <c r="R53" s="14"/>
      <c r="S53" s="13" t="s">
        <v>31</v>
      </c>
      <c r="T53" s="48" t="s">
        <v>31</v>
      </c>
      <c r="U53" s="80">
        <f>432.8+40</f>
        <v>472.8</v>
      </c>
      <c r="V53" s="80"/>
      <c r="W53" s="40">
        <f t="shared" si="29"/>
        <v>10.706521739130435</v>
      </c>
      <c r="X53" s="40"/>
      <c r="Y53" s="13" t="s">
        <v>31</v>
      </c>
      <c r="Z53" s="13" t="s">
        <v>31</v>
      </c>
      <c r="AA53" s="105">
        <v>297406.13</v>
      </c>
      <c r="AB53" s="116"/>
      <c r="AC53" s="40">
        <f>IFERROR(AA53/AA$183*100,0)</f>
        <v>12.773447369566703</v>
      </c>
      <c r="AD53" s="13"/>
      <c r="AE53" s="105">
        <f t="shared" si="6"/>
        <v>275656.13</v>
      </c>
      <c r="AF53" s="116"/>
      <c r="AG53" s="105">
        <v>21750</v>
      </c>
      <c r="AH53" s="116"/>
      <c r="AI53" s="105">
        <f t="shared" ref="AI53:AI58" si="32">IFERROR(AA53/U53,0)</f>
        <v>629.0315778341793</v>
      </c>
      <c r="AJ53" s="14"/>
      <c r="AK53" s="13" t="s">
        <v>31</v>
      </c>
      <c r="AL53" s="48" t="s">
        <v>31</v>
      </c>
      <c r="AM53" s="105">
        <f t="shared" si="9"/>
        <v>942.3</v>
      </c>
      <c r="AN53" s="116"/>
      <c r="AO53" s="40">
        <f t="shared" si="30"/>
        <v>10.756849315068493</v>
      </c>
      <c r="AP53" s="13"/>
      <c r="AQ53" s="105" t="s">
        <v>31</v>
      </c>
      <c r="AR53" s="14" t="s">
        <v>31</v>
      </c>
      <c r="AS53" s="398">
        <f t="shared" si="10"/>
        <v>553644.07000000007</v>
      </c>
      <c r="AT53" s="116"/>
      <c r="AU53" s="40">
        <f>IFERROR(AS53/AS$183*100,0)</f>
        <v>12.368621668858463</v>
      </c>
      <c r="AV53" s="14"/>
      <c r="AW53" s="105">
        <f t="shared" si="11"/>
        <v>510144.07</v>
      </c>
      <c r="AX53" s="48"/>
      <c r="AY53" s="105">
        <f t="shared" si="12"/>
        <v>43500</v>
      </c>
      <c r="AZ53" s="116"/>
      <c r="BA53" s="105">
        <f t="shared" ref="BA53:BA58" si="33">IFERROR(AS53/AM53,0)</f>
        <v>587.54544200360829</v>
      </c>
      <c r="BB53" s="14"/>
      <c r="BC53" s="13" t="s">
        <v>31</v>
      </c>
      <c r="BD53" s="48" t="s">
        <v>31</v>
      </c>
      <c r="BE53" s="20"/>
      <c r="BF53" s="20"/>
      <c r="BG53" s="13" t="s">
        <v>31</v>
      </c>
      <c r="BH53" s="13" t="s">
        <v>31</v>
      </c>
      <c r="BI53" s="116"/>
      <c r="BJ53" s="116"/>
      <c r="BK53" s="14"/>
      <c r="BL53" s="116"/>
      <c r="BM53" s="116"/>
      <c r="BN53" s="116"/>
      <c r="BO53" s="116"/>
      <c r="BP53" s="13" t="s">
        <v>31</v>
      </c>
      <c r="BQ53" s="48" t="s">
        <v>31</v>
      </c>
      <c r="BR53" s="396"/>
      <c r="BS53" s="397"/>
      <c r="BT53" s="397"/>
    </row>
    <row r="54" spans="1:72" ht="11.25" customHeight="1" outlineLevel="1">
      <c r="A54" s="478"/>
      <c r="B54" s="277" t="s">
        <v>37</v>
      </c>
      <c r="C54" s="80">
        <f>335.1</f>
        <v>335.1</v>
      </c>
      <c r="D54" s="80"/>
      <c r="E54" s="40">
        <f t="shared" si="28"/>
        <v>7.7140883977900572</v>
      </c>
      <c r="F54" s="40"/>
      <c r="G54" s="13" t="s">
        <v>31</v>
      </c>
      <c r="H54" s="13" t="s">
        <v>31</v>
      </c>
      <c r="I54" s="105">
        <v>25646.69</v>
      </c>
      <c r="J54" s="116"/>
      <c r="K54" s="40">
        <f>I54/I$184*100</f>
        <v>4.5678986584389074</v>
      </c>
      <c r="L54" s="13"/>
      <c r="M54" s="105">
        <f t="shared" si="4"/>
        <v>25646.69</v>
      </c>
      <c r="N54" s="116"/>
      <c r="O54" s="116"/>
      <c r="P54" s="116"/>
      <c r="Q54" s="105">
        <f t="shared" si="31"/>
        <v>76.534437481348846</v>
      </c>
      <c r="R54" s="14"/>
      <c r="S54" s="13" t="s">
        <v>31</v>
      </c>
      <c r="T54" s="48" t="s">
        <v>31</v>
      </c>
      <c r="U54" s="80">
        <v>340.3</v>
      </c>
      <c r="V54" s="80"/>
      <c r="W54" s="40">
        <f t="shared" si="29"/>
        <v>7.7060688405797109</v>
      </c>
      <c r="X54" s="40"/>
      <c r="Y54" s="13" t="s">
        <v>31</v>
      </c>
      <c r="Z54" s="13" t="s">
        <v>31</v>
      </c>
      <c r="AA54" s="105">
        <v>29203.69</v>
      </c>
      <c r="AB54" s="116"/>
      <c r="AC54" s="40">
        <f>IFERROR(AA54/AA$184*100,0)</f>
        <v>8.4417901394266863</v>
      </c>
      <c r="AD54" s="13"/>
      <c r="AE54" s="105">
        <f t="shared" si="6"/>
        <v>29203.69</v>
      </c>
      <c r="AF54" s="116"/>
      <c r="AG54" s="116"/>
      <c r="AH54" s="116"/>
      <c r="AI54" s="105">
        <f t="shared" si="32"/>
        <v>85.817484572436072</v>
      </c>
      <c r="AJ54" s="14"/>
      <c r="AK54" s="13" t="s">
        <v>31</v>
      </c>
      <c r="AL54" s="48" t="s">
        <v>31</v>
      </c>
      <c r="AM54" s="105">
        <f t="shared" si="9"/>
        <v>675.40000000000009</v>
      </c>
      <c r="AN54" s="116"/>
      <c r="AO54" s="40">
        <f t="shared" si="30"/>
        <v>7.7100456621004581</v>
      </c>
      <c r="AP54" s="13"/>
      <c r="AQ54" s="105" t="s">
        <v>31</v>
      </c>
      <c r="AR54" s="14" t="s">
        <v>31</v>
      </c>
      <c r="AS54" s="36">
        <f t="shared" si="10"/>
        <v>54850.38</v>
      </c>
      <c r="AT54" s="116"/>
      <c r="AU54" s="40">
        <f>IFERROR(AS54/AS$184*100,0)</f>
        <v>6.0448064779189448</v>
      </c>
      <c r="AV54" s="14"/>
      <c r="AW54" s="36">
        <f t="shared" si="11"/>
        <v>54850.38</v>
      </c>
      <c r="AX54" s="48"/>
      <c r="AY54" s="36">
        <f t="shared" si="12"/>
        <v>0</v>
      </c>
      <c r="AZ54" s="116"/>
      <c r="BA54" s="105">
        <f t="shared" si="33"/>
        <v>81.211696772283076</v>
      </c>
      <c r="BB54" s="14"/>
      <c r="BC54" s="13" t="s">
        <v>31</v>
      </c>
      <c r="BD54" s="48" t="s">
        <v>31</v>
      </c>
      <c r="BE54" s="20"/>
      <c r="BF54" s="20"/>
      <c r="BG54" s="13" t="s">
        <v>31</v>
      </c>
      <c r="BH54" s="13" t="s">
        <v>31</v>
      </c>
      <c r="BI54" s="116"/>
      <c r="BJ54" s="116"/>
      <c r="BK54" s="14"/>
      <c r="BL54" s="116"/>
      <c r="BM54" s="116"/>
      <c r="BN54" s="116"/>
      <c r="BO54" s="116"/>
      <c r="BP54" s="13" t="s">
        <v>31</v>
      </c>
      <c r="BQ54" s="48" t="s">
        <v>31</v>
      </c>
      <c r="BR54" s="396"/>
      <c r="BS54" s="397"/>
      <c r="BT54" s="397"/>
    </row>
    <row r="55" spans="1:72" ht="11.25" customHeight="1" outlineLevel="1">
      <c r="A55" s="478"/>
      <c r="B55" s="277" t="s">
        <v>38</v>
      </c>
      <c r="C55" s="80">
        <v>1142.5</v>
      </c>
      <c r="D55" s="80"/>
      <c r="E55" s="40">
        <f t="shared" si="28"/>
        <v>26.300644567219152</v>
      </c>
      <c r="F55" s="40"/>
      <c r="G55" s="13" t="s">
        <v>31</v>
      </c>
      <c r="H55" s="13" t="s">
        <v>31</v>
      </c>
      <c r="I55" s="105">
        <v>205307.56999999998</v>
      </c>
      <c r="J55" s="116"/>
      <c r="K55" s="40">
        <f>I55/I$185*100</f>
        <v>42.802366532725934</v>
      </c>
      <c r="L55" s="13"/>
      <c r="M55" s="105">
        <f t="shared" si="4"/>
        <v>205307.56999999998</v>
      </c>
      <c r="N55" s="116"/>
      <c r="O55" s="116"/>
      <c r="P55" s="116"/>
      <c r="Q55" s="105">
        <f t="shared" si="31"/>
        <v>179.70028008752735</v>
      </c>
      <c r="R55" s="14"/>
      <c r="S55" s="13" t="s">
        <v>31</v>
      </c>
      <c r="T55" s="48" t="s">
        <v>31</v>
      </c>
      <c r="U55" s="80">
        <v>1137.5</v>
      </c>
      <c r="V55" s="80"/>
      <c r="W55" s="40">
        <f t="shared" si="29"/>
        <v>25.758605072463769</v>
      </c>
      <c r="X55" s="40"/>
      <c r="Y55" s="13" t="s">
        <v>31</v>
      </c>
      <c r="Z55" s="13" t="s">
        <v>31</v>
      </c>
      <c r="AA55" s="105">
        <v>206541.37</v>
      </c>
      <c r="AB55" s="116"/>
      <c r="AC55" s="40">
        <f>IFERROR(AA55/AA$185*100,0)</f>
        <v>40.110662925917765</v>
      </c>
      <c r="AD55" s="13"/>
      <c r="AE55" s="105">
        <f t="shared" si="6"/>
        <v>206541.37</v>
      </c>
      <c r="AF55" s="116"/>
      <c r="AG55" s="116"/>
      <c r="AH55" s="116"/>
      <c r="AI55" s="105">
        <f t="shared" si="32"/>
        <v>181.57483076923077</v>
      </c>
      <c r="AJ55" s="14"/>
      <c r="AK55" s="13" t="s">
        <v>31</v>
      </c>
      <c r="AL55" s="48" t="s">
        <v>31</v>
      </c>
      <c r="AM55" s="105">
        <f t="shared" si="9"/>
        <v>2280</v>
      </c>
      <c r="AN55" s="116"/>
      <c r="AO55" s="40">
        <f t="shared" si="30"/>
        <v>26.027397260273972</v>
      </c>
      <c r="AP55" s="13"/>
      <c r="AQ55" s="105" t="s">
        <v>31</v>
      </c>
      <c r="AR55" s="14" t="s">
        <v>31</v>
      </c>
      <c r="AS55" s="36">
        <f t="shared" si="10"/>
        <v>411848.93999999994</v>
      </c>
      <c r="AT55" s="116"/>
      <c r="AU55" s="40">
        <f>IFERROR(AS55/AS$185*100,0)</f>
        <v>41.408795546415426</v>
      </c>
      <c r="AV55" s="14"/>
      <c r="AW55" s="36">
        <f t="shared" si="11"/>
        <v>411848.93999999994</v>
      </c>
      <c r="AX55" s="48"/>
      <c r="AY55" s="36">
        <f t="shared" si="12"/>
        <v>0</v>
      </c>
      <c r="AZ55" s="116"/>
      <c r="BA55" s="105">
        <f t="shared" si="33"/>
        <v>180.63549999999998</v>
      </c>
      <c r="BB55" s="14"/>
      <c r="BC55" s="13" t="s">
        <v>31</v>
      </c>
      <c r="BD55" s="48" t="s">
        <v>31</v>
      </c>
      <c r="BE55" s="20"/>
      <c r="BF55" s="20"/>
      <c r="BG55" s="13" t="s">
        <v>31</v>
      </c>
      <c r="BH55" s="13" t="s">
        <v>31</v>
      </c>
      <c r="BI55" s="116"/>
      <c r="BJ55" s="116"/>
      <c r="BK55" s="14"/>
      <c r="BL55" s="116"/>
      <c r="BM55" s="116"/>
      <c r="BN55" s="116"/>
      <c r="BO55" s="116"/>
      <c r="BP55" s="13" t="s">
        <v>31</v>
      </c>
      <c r="BQ55" s="48" t="s">
        <v>31</v>
      </c>
      <c r="BR55" s="396"/>
      <c r="BS55" s="397"/>
      <c r="BT55" s="397"/>
    </row>
    <row r="56" spans="1:72" ht="11.25" customHeight="1" outlineLevel="1">
      <c r="A56" s="478"/>
      <c r="B56" s="277" t="s">
        <v>39</v>
      </c>
      <c r="C56" s="80">
        <v>195.9</v>
      </c>
      <c r="D56" s="80"/>
      <c r="E56" s="40">
        <f t="shared" si="28"/>
        <v>4.5096685082872927</v>
      </c>
      <c r="F56" s="40"/>
      <c r="G56" s="13" t="s">
        <v>31</v>
      </c>
      <c r="H56" s="13" t="s">
        <v>31</v>
      </c>
      <c r="I56" s="105">
        <v>6766.81</v>
      </c>
      <c r="J56" s="116"/>
      <c r="K56" s="40">
        <f>I56/I$186*100</f>
        <v>3.9412770715716556</v>
      </c>
      <c r="L56" s="13"/>
      <c r="M56" s="105">
        <f t="shared" si="4"/>
        <v>6766.81</v>
      </c>
      <c r="N56" s="116"/>
      <c r="O56" s="116"/>
      <c r="P56" s="116"/>
      <c r="Q56" s="105">
        <f t="shared" si="31"/>
        <v>34.542164369576312</v>
      </c>
      <c r="R56" s="14"/>
      <c r="S56" s="13" t="s">
        <v>31</v>
      </c>
      <c r="T56" s="48" t="s">
        <v>31</v>
      </c>
      <c r="U56" s="80">
        <v>193</v>
      </c>
      <c r="V56" s="80"/>
      <c r="W56" s="40">
        <f t="shared" si="29"/>
        <v>4.3704710144927539</v>
      </c>
      <c r="X56" s="40"/>
      <c r="Y56" s="13" t="s">
        <v>31</v>
      </c>
      <c r="Z56" s="13" t="s">
        <v>31</v>
      </c>
      <c r="AA56" s="105">
        <v>5092.05</v>
      </c>
      <c r="AB56" s="116"/>
      <c r="AC56" s="40">
        <f>IFERROR(AA56/AA$186*100,0)</f>
        <v>2.9983213068291885</v>
      </c>
      <c r="AD56" s="13"/>
      <c r="AE56" s="105">
        <f t="shared" si="6"/>
        <v>5092.05</v>
      </c>
      <c r="AF56" s="116"/>
      <c r="AG56" s="116"/>
      <c r="AH56" s="116"/>
      <c r="AI56" s="105">
        <f t="shared" si="32"/>
        <v>26.383678756476684</v>
      </c>
      <c r="AJ56" s="14"/>
      <c r="AK56" s="13" t="s">
        <v>31</v>
      </c>
      <c r="AL56" s="48" t="s">
        <v>31</v>
      </c>
      <c r="AM56" s="105">
        <f t="shared" si="9"/>
        <v>388.9</v>
      </c>
      <c r="AN56" s="116"/>
      <c r="AO56" s="40">
        <f t="shared" si="30"/>
        <v>4.4394977168949765</v>
      </c>
      <c r="AP56" s="13"/>
      <c r="AQ56" s="105" t="s">
        <v>31</v>
      </c>
      <c r="AR56" s="14" t="s">
        <v>31</v>
      </c>
      <c r="AS56" s="36">
        <f t="shared" si="10"/>
        <v>11858.86</v>
      </c>
      <c r="AT56" s="116"/>
      <c r="AU56" s="40">
        <f>IFERROR(AS56/AS$186*100,0)</f>
        <v>3.4723680219802779</v>
      </c>
      <c r="AV56" s="14"/>
      <c r="AW56" s="36">
        <f t="shared" si="11"/>
        <v>11858.86</v>
      </c>
      <c r="AX56" s="48"/>
      <c r="AY56" s="36">
        <f t="shared" si="12"/>
        <v>0</v>
      </c>
      <c r="AZ56" s="116"/>
      <c r="BA56" s="105">
        <f t="shared" si="33"/>
        <v>30.493340190280282</v>
      </c>
      <c r="BB56" s="14"/>
      <c r="BC56" s="13" t="s">
        <v>31</v>
      </c>
      <c r="BD56" s="48" t="s">
        <v>31</v>
      </c>
      <c r="BE56" s="20"/>
      <c r="BF56" s="20"/>
      <c r="BG56" s="13" t="s">
        <v>31</v>
      </c>
      <c r="BH56" s="13" t="s">
        <v>31</v>
      </c>
      <c r="BI56" s="116"/>
      <c r="BJ56" s="116"/>
      <c r="BK56" s="14"/>
      <c r="BL56" s="116"/>
      <c r="BM56" s="116"/>
      <c r="BN56" s="116"/>
      <c r="BO56" s="116"/>
      <c r="BP56" s="13" t="s">
        <v>31</v>
      </c>
      <c r="BQ56" s="48" t="s">
        <v>31</v>
      </c>
      <c r="BR56" s="396"/>
      <c r="BS56" s="397"/>
      <c r="BT56" s="397"/>
    </row>
    <row r="57" spans="1:72" ht="11.25" customHeight="1" outlineLevel="1">
      <c r="A57" s="478"/>
      <c r="B57" s="277" t="s">
        <v>40</v>
      </c>
      <c r="C57" s="80">
        <v>0</v>
      </c>
      <c r="D57" s="80"/>
      <c r="E57" s="40">
        <f t="shared" si="28"/>
        <v>0</v>
      </c>
      <c r="F57" s="40"/>
      <c r="G57" s="13" t="s">
        <v>31</v>
      </c>
      <c r="H57" s="13" t="s">
        <v>31</v>
      </c>
      <c r="I57" s="105">
        <v>0</v>
      </c>
      <c r="J57" s="116"/>
      <c r="K57" s="40" t="s">
        <v>31</v>
      </c>
      <c r="L57" s="13"/>
      <c r="M57" s="105">
        <f t="shared" si="4"/>
        <v>0</v>
      </c>
      <c r="N57" s="116"/>
      <c r="O57" s="116"/>
      <c r="P57" s="116"/>
      <c r="Q57" s="105">
        <f t="shared" si="31"/>
        <v>0</v>
      </c>
      <c r="R57" s="14"/>
      <c r="S57" s="13" t="s">
        <v>31</v>
      </c>
      <c r="T57" s="48" t="s">
        <v>31</v>
      </c>
      <c r="U57" s="80">
        <v>0</v>
      </c>
      <c r="V57" s="80"/>
      <c r="W57" s="40">
        <f t="shared" si="29"/>
        <v>0</v>
      </c>
      <c r="X57" s="40"/>
      <c r="Y57" s="13" t="s">
        <v>31</v>
      </c>
      <c r="Z57" s="13" t="s">
        <v>31</v>
      </c>
      <c r="AA57" s="105">
        <v>0</v>
      </c>
      <c r="AB57" s="116"/>
      <c r="AC57" s="40" t="s">
        <v>31</v>
      </c>
      <c r="AD57" s="13"/>
      <c r="AE57" s="105">
        <f t="shared" si="6"/>
        <v>0</v>
      </c>
      <c r="AF57" s="116"/>
      <c r="AG57" s="116"/>
      <c r="AH57" s="116"/>
      <c r="AI57" s="105">
        <f t="shared" si="32"/>
        <v>0</v>
      </c>
      <c r="AJ57" s="14"/>
      <c r="AK57" s="13" t="s">
        <v>31</v>
      </c>
      <c r="AL57" s="48" t="s">
        <v>31</v>
      </c>
      <c r="AM57" s="105">
        <f t="shared" si="9"/>
        <v>0</v>
      </c>
      <c r="AN57" s="116"/>
      <c r="AO57" s="40">
        <f t="shared" si="30"/>
        <v>0</v>
      </c>
      <c r="AP57" s="13"/>
      <c r="AQ57" s="105" t="s">
        <v>31</v>
      </c>
      <c r="AR57" s="14" t="s">
        <v>31</v>
      </c>
      <c r="AS57" s="36">
        <f t="shared" si="10"/>
        <v>0</v>
      </c>
      <c r="AT57" s="116"/>
      <c r="AU57" s="40" t="s">
        <v>31</v>
      </c>
      <c r="AV57" s="14"/>
      <c r="AW57" s="36">
        <f t="shared" si="11"/>
        <v>0</v>
      </c>
      <c r="AX57" s="48"/>
      <c r="AY57" s="36">
        <f t="shared" si="12"/>
        <v>0</v>
      </c>
      <c r="AZ57" s="116"/>
      <c r="BA57" s="105">
        <f t="shared" si="33"/>
        <v>0</v>
      </c>
      <c r="BB57" s="14"/>
      <c r="BC57" s="13" t="s">
        <v>31</v>
      </c>
      <c r="BD57" s="48" t="s">
        <v>31</v>
      </c>
      <c r="BE57" s="20"/>
      <c r="BF57" s="20"/>
      <c r="BG57" s="13" t="s">
        <v>31</v>
      </c>
      <c r="BH57" s="13" t="s">
        <v>31</v>
      </c>
      <c r="BI57" s="116"/>
      <c r="BJ57" s="116"/>
      <c r="BK57" s="14"/>
      <c r="BL57" s="116"/>
      <c r="BM57" s="116"/>
      <c r="BN57" s="116"/>
      <c r="BO57" s="116"/>
      <c r="BP57" s="13" t="s">
        <v>31</v>
      </c>
      <c r="BQ57" s="48" t="s">
        <v>31</v>
      </c>
      <c r="BR57" s="396"/>
      <c r="BS57" s="397"/>
      <c r="BT57" s="397"/>
    </row>
    <row r="58" spans="1:72" ht="11.25" customHeight="1" outlineLevel="1">
      <c r="A58" s="478"/>
      <c r="B58" s="317" t="s">
        <v>41</v>
      </c>
      <c r="C58" s="80">
        <v>0</v>
      </c>
      <c r="D58" s="80"/>
      <c r="E58" s="40">
        <f t="shared" si="28"/>
        <v>0</v>
      </c>
      <c r="F58" s="40"/>
      <c r="G58" s="13" t="s">
        <v>31</v>
      </c>
      <c r="H58" s="13" t="s">
        <v>31</v>
      </c>
      <c r="I58" s="105">
        <v>0</v>
      </c>
      <c r="J58" s="116"/>
      <c r="K58" s="40">
        <f>IFERROR(I58/I$188*100,0)</f>
        <v>0</v>
      </c>
      <c r="L58" s="13"/>
      <c r="M58" s="105">
        <f t="shared" si="4"/>
        <v>0</v>
      </c>
      <c r="N58" s="116"/>
      <c r="O58" s="116"/>
      <c r="P58" s="116"/>
      <c r="Q58" s="105">
        <f t="shared" si="31"/>
        <v>0</v>
      </c>
      <c r="R58" s="14"/>
      <c r="S58" s="13" t="s">
        <v>31</v>
      </c>
      <c r="T58" s="48" t="s">
        <v>31</v>
      </c>
      <c r="U58" s="80">
        <v>0</v>
      </c>
      <c r="V58" s="80"/>
      <c r="W58" s="40">
        <f t="shared" si="29"/>
        <v>0</v>
      </c>
      <c r="X58" s="40"/>
      <c r="Y58" s="13" t="s">
        <v>31</v>
      </c>
      <c r="Z58" s="13" t="s">
        <v>31</v>
      </c>
      <c r="AA58" s="105">
        <v>0</v>
      </c>
      <c r="AB58" s="116"/>
      <c r="AC58" s="40">
        <f>IFERROR(AA58/AA$188*100,0)</f>
        <v>0</v>
      </c>
      <c r="AD58" s="13"/>
      <c r="AE58" s="105">
        <f t="shared" si="6"/>
        <v>0</v>
      </c>
      <c r="AF58" s="116"/>
      <c r="AG58" s="116"/>
      <c r="AH58" s="116"/>
      <c r="AI58" s="105">
        <f t="shared" si="32"/>
        <v>0</v>
      </c>
      <c r="AJ58" s="14"/>
      <c r="AK58" s="13" t="s">
        <v>31</v>
      </c>
      <c r="AL58" s="48" t="s">
        <v>31</v>
      </c>
      <c r="AM58" s="105">
        <f t="shared" si="9"/>
        <v>0</v>
      </c>
      <c r="AN58" s="116"/>
      <c r="AO58" s="40">
        <f t="shared" si="30"/>
        <v>0</v>
      </c>
      <c r="AP58" s="13"/>
      <c r="AQ58" s="105" t="s">
        <v>31</v>
      </c>
      <c r="AR58" s="14" t="s">
        <v>31</v>
      </c>
      <c r="AS58" s="36">
        <f t="shared" si="10"/>
        <v>0</v>
      </c>
      <c r="AT58" s="116"/>
      <c r="AU58" s="40">
        <f>IFERROR(AS58/AS$188*100,0)</f>
        <v>0</v>
      </c>
      <c r="AV58" s="14"/>
      <c r="AW58" s="36">
        <f t="shared" si="11"/>
        <v>0</v>
      </c>
      <c r="AX58" s="48"/>
      <c r="AY58" s="36">
        <f t="shared" si="12"/>
        <v>0</v>
      </c>
      <c r="AZ58" s="116"/>
      <c r="BA58" s="105">
        <f t="shared" si="33"/>
        <v>0</v>
      </c>
      <c r="BB58" s="14"/>
      <c r="BC58" s="13" t="s">
        <v>31</v>
      </c>
      <c r="BD58" s="48" t="s">
        <v>31</v>
      </c>
      <c r="BE58" s="20"/>
      <c r="BF58" s="20"/>
      <c r="BG58" s="13" t="s">
        <v>31</v>
      </c>
      <c r="BH58" s="13" t="s">
        <v>31</v>
      </c>
      <c r="BI58" s="116"/>
      <c r="BJ58" s="116"/>
      <c r="BK58" s="14"/>
      <c r="BL58" s="116"/>
      <c r="BM58" s="116"/>
      <c r="BN58" s="116"/>
      <c r="BO58" s="116"/>
      <c r="BP58" s="13" t="s">
        <v>31</v>
      </c>
      <c r="BQ58" s="48" t="s">
        <v>31</v>
      </c>
      <c r="BR58" s="396"/>
      <c r="BS58" s="397"/>
      <c r="BT58" s="397"/>
    </row>
    <row r="59" spans="1:72" s="45" customFormat="1" ht="10.5" customHeight="1">
      <c r="A59" s="478"/>
      <c r="B59" s="147" t="s">
        <v>94</v>
      </c>
      <c r="C59" s="44">
        <f>C60+C63</f>
        <v>420.16666666666669</v>
      </c>
      <c r="D59" s="81"/>
      <c r="E59" s="41">
        <f>C59/C$178*100</f>
        <v>1.6032122752259508</v>
      </c>
      <c r="F59" s="41"/>
      <c r="G59" s="26" t="s">
        <v>31</v>
      </c>
      <c r="H59" s="26" t="s">
        <v>31</v>
      </c>
      <c r="I59" s="82">
        <f>I60+I63</f>
        <v>140697.68</v>
      </c>
      <c r="J59" s="114"/>
      <c r="K59" s="41">
        <f>I59/I$178*100</f>
        <v>0.9494316042207005</v>
      </c>
      <c r="L59" s="26"/>
      <c r="M59" s="82">
        <f t="shared" si="4"/>
        <v>140697.68</v>
      </c>
      <c r="N59" s="114"/>
      <c r="O59" s="82">
        <f>O60+O63</f>
        <v>0</v>
      </c>
      <c r="P59" s="114"/>
      <c r="Q59" s="82">
        <f t="shared" si="5"/>
        <v>334.8615946053153</v>
      </c>
      <c r="R59" s="26"/>
      <c r="S59" s="26" t="s">
        <v>31</v>
      </c>
      <c r="T59" s="27" t="s">
        <v>31</v>
      </c>
      <c r="U59" s="44">
        <f>U60+U63</f>
        <v>473.73333333333329</v>
      </c>
      <c r="V59" s="81"/>
      <c r="W59" s="41">
        <f>U59/U$178*100</f>
        <v>1.7782916288160322</v>
      </c>
      <c r="X59" s="41"/>
      <c r="Y59" s="26" t="s">
        <v>31</v>
      </c>
      <c r="Z59" s="26" t="s">
        <v>31</v>
      </c>
      <c r="AA59" s="82">
        <f>AA60+AA63</f>
        <v>192724.57</v>
      </c>
      <c r="AB59" s="114"/>
      <c r="AC59" s="41">
        <f>IFERROR(AA59/AA$178*100,0)</f>
        <v>1.3141085072189831</v>
      </c>
      <c r="AD59" s="26"/>
      <c r="AE59" s="82">
        <f t="shared" si="6"/>
        <v>192724.57</v>
      </c>
      <c r="AF59" s="114"/>
      <c r="AG59" s="82">
        <f>AG60+AG63</f>
        <v>0</v>
      </c>
      <c r="AH59" s="114"/>
      <c r="AI59" s="82">
        <f t="shared" si="7"/>
        <v>406.8207922882072</v>
      </c>
      <c r="AJ59" s="26"/>
      <c r="AK59" s="26" t="s">
        <v>31</v>
      </c>
      <c r="AL59" s="27" t="s">
        <v>31</v>
      </c>
      <c r="AM59" s="82">
        <f t="shared" si="9"/>
        <v>893.9</v>
      </c>
      <c r="AN59" s="114"/>
      <c r="AO59" s="41">
        <f>AM59/AM$178*100</f>
        <v>1.6914675406262538</v>
      </c>
      <c r="AP59" s="26"/>
      <c r="AQ59" s="82" t="s">
        <v>31</v>
      </c>
      <c r="AR59" s="26" t="s">
        <v>31</v>
      </c>
      <c r="AS59" s="441">
        <f t="shared" si="10"/>
        <v>333422.25</v>
      </c>
      <c r="AT59" s="114"/>
      <c r="AU59" s="41">
        <f>IFERROR(AS59/AS$178*100,0)</f>
        <v>1.1308217508793255</v>
      </c>
      <c r="AV59" s="26"/>
      <c r="AW59" s="82">
        <f t="shared" si="11"/>
        <v>333422.25</v>
      </c>
      <c r="AX59" s="27"/>
      <c r="AY59" s="82">
        <f t="shared" si="12"/>
        <v>0</v>
      </c>
      <c r="AZ59" s="114"/>
      <c r="BA59" s="82">
        <f t="shared" si="8"/>
        <v>372.99725920125297</v>
      </c>
      <c r="BB59" s="26"/>
      <c r="BC59" s="26" t="s">
        <v>31</v>
      </c>
      <c r="BD59" s="27" t="s">
        <v>31</v>
      </c>
      <c r="BE59" s="25"/>
      <c r="BF59" s="25"/>
      <c r="BG59" s="26" t="s">
        <v>31</v>
      </c>
      <c r="BH59" s="26" t="s">
        <v>31</v>
      </c>
      <c r="BI59" s="114"/>
      <c r="BJ59" s="114"/>
      <c r="BK59" s="26"/>
      <c r="BL59" s="114"/>
      <c r="BM59" s="114"/>
      <c r="BN59" s="114"/>
      <c r="BO59" s="114"/>
      <c r="BP59" s="26" t="s">
        <v>31</v>
      </c>
      <c r="BQ59" s="27" t="s">
        <v>31</v>
      </c>
      <c r="BR59" s="396"/>
      <c r="BS59" s="397"/>
      <c r="BT59" s="397"/>
    </row>
    <row r="60" spans="1:72" ht="15" customHeight="1">
      <c r="A60" s="478"/>
      <c r="B60" s="277" t="s">
        <v>32</v>
      </c>
      <c r="C60" s="79">
        <f>SUM(C61:C62)</f>
        <v>11.666666666666668</v>
      </c>
      <c r="D60" s="79"/>
      <c r="E60" s="42">
        <f>C60/C$179*100</f>
        <v>0.13428483732351137</v>
      </c>
      <c r="F60" s="40"/>
      <c r="G60" s="13" t="s">
        <v>31</v>
      </c>
      <c r="H60" s="13" t="s">
        <v>31</v>
      </c>
      <c r="I60" s="330">
        <f>SUM(I61:I62)</f>
        <v>88666.67</v>
      </c>
      <c r="J60" s="116"/>
      <c r="K60" s="42">
        <f>I60/I$179*100</f>
        <v>0.87813804382899496</v>
      </c>
      <c r="L60" s="13"/>
      <c r="M60" s="330">
        <f t="shared" si="4"/>
        <v>88666.67</v>
      </c>
      <c r="N60" s="116"/>
      <c r="O60" s="330">
        <f>SUM(O61:O62)</f>
        <v>0</v>
      </c>
      <c r="P60" s="116"/>
      <c r="Q60" s="330">
        <f t="shared" si="5"/>
        <v>7600.0002857142845</v>
      </c>
      <c r="R60" s="14"/>
      <c r="S60" s="13" t="s">
        <v>31</v>
      </c>
      <c r="T60" s="48" t="s">
        <v>31</v>
      </c>
      <c r="U60" s="79">
        <f>SUM(U61:U62)</f>
        <v>66.333333333333329</v>
      </c>
      <c r="V60" s="79"/>
      <c r="W60" s="42">
        <f>U60/U$179*100</f>
        <v>0.75105676328502413</v>
      </c>
      <c r="X60" s="40"/>
      <c r="Y60" s="13" t="s">
        <v>31</v>
      </c>
      <c r="Z60" s="13" t="s">
        <v>31</v>
      </c>
      <c r="AA60" s="330">
        <f>SUM(AA61:AA62)</f>
        <v>146333.33000000002</v>
      </c>
      <c r="AB60" s="116"/>
      <c r="AC60" s="42">
        <f>IFERROR(AA60/AA$179*100,0)</f>
        <v>1.4760916786869136</v>
      </c>
      <c r="AD60" s="13"/>
      <c r="AE60" s="330">
        <f t="shared" si="6"/>
        <v>146333.33000000002</v>
      </c>
      <c r="AF60" s="116"/>
      <c r="AG60" s="330">
        <f>SUM(AG61:AG62)</f>
        <v>0</v>
      </c>
      <c r="AH60" s="116"/>
      <c r="AI60" s="330">
        <f t="shared" si="7"/>
        <v>2206.0301005025131</v>
      </c>
      <c r="AJ60" s="14"/>
      <c r="AK60" s="13" t="s">
        <v>31</v>
      </c>
      <c r="AL60" s="48" t="s">
        <v>31</v>
      </c>
      <c r="AM60" s="330">
        <f t="shared" si="9"/>
        <v>78</v>
      </c>
      <c r="AN60" s="116"/>
      <c r="AO60" s="42">
        <f>AM60/AM$179*100</f>
        <v>0.4452054794520548</v>
      </c>
      <c r="AP60" s="13"/>
      <c r="AQ60" s="330" t="s">
        <v>31</v>
      </c>
      <c r="AR60" s="14" t="s">
        <v>31</v>
      </c>
      <c r="AS60" s="442">
        <f t="shared" si="10"/>
        <v>235000</v>
      </c>
      <c r="AT60" s="116"/>
      <c r="AU60" s="42">
        <f>IFERROR(AS60/AS$179*100,0)</f>
        <v>1.1743723841230691</v>
      </c>
      <c r="AV60" s="14"/>
      <c r="AW60" s="330">
        <f t="shared" si="11"/>
        <v>235000</v>
      </c>
      <c r="AX60" s="48"/>
      <c r="AY60" s="330">
        <f t="shared" si="12"/>
        <v>0</v>
      </c>
      <c r="AZ60" s="116"/>
      <c r="BA60" s="330">
        <f t="shared" si="8"/>
        <v>3012.8205128205127</v>
      </c>
      <c r="BB60" s="14"/>
      <c r="BC60" s="13" t="s">
        <v>31</v>
      </c>
      <c r="BD60" s="48" t="s">
        <v>31</v>
      </c>
      <c r="BE60" s="20"/>
      <c r="BF60" s="20"/>
      <c r="BG60" s="13" t="s">
        <v>31</v>
      </c>
      <c r="BH60" s="13" t="s">
        <v>31</v>
      </c>
      <c r="BI60" s="116"/>
      <c r="BJ60" s="116"/>
      <c r="BK60" s="14"/>
      <c r="BL60" s="116"/>
      <c r="BM60" s="116"/>
      <c r="BN60" s="116"/>
      <c r="BO60" s="116"/>
      <c r="BP60" s="13" t="s">
        <v>31</v>
      </c>
      <c r="BQ60" s="48" t="s">
        <v>31</v>
      </c>
      <c r="BR60" s="396"/>
      <c r="BS60" s="397"/>
      <c r="BT60" s="397"/>
    </row>
    <row r="61" spans="1:72" ht="11.25" customHeight="1" outlineLevel="1">
      <c r="A61" s="478"/>
      <c r="B61" s="277" t="s">
        <v>33</v>
      </c>
      <c r="C61" s="80">
        <v>11.666666666666668</v>
      </c>
      <c r="D61" s="80"/>
      <c r="E61" s="40">
        <f>C61/C$180*100</f>
        <v>0.26856967464702275</v>
      </c>
      <c r="F61" s="40"/>
      <c r="G61" s="13" t="s">
        <v>31</v>
      </c>
      <c r="H61" s="13" t="s">
        <v>31</v>
      </c>
      <c r="I61" s="105">
        <v>88666.67</v>
      </c>
      <c r="J61" s="116"/>
      <c r="K61" s="40">
        <f>I61/I$180*100</f>
        <v>1.1266923476227602</v>
      </c>
      <c r="L61" s="13"/>
      <c r="M61" s="105">
        <f t="shared" si="4"/>
        <v>88666.67</v>
      </c>
      <c r="N61" s="116"/>
      <c r="O61" s="105">
        <v>0</v>
      </c>
      <c r="P61" s="116"/>
      <c r="Q61" s="105">
        <f t="shared" si="5"/>
        <v>7600.0002857142845</v>
      </c>
      <c r="R61" s="14"/>
      <c r="S61" s="13" t="s">
        <v>31</v>
      </c>
      <c r="T61" s="48" t="s">
        <v>31</v>
      </c>
      <c r="U61" s="80">
        <v>66.333333333333329</v>
      </c>
      <c r="V61" s="80"/>
      <c r="W61" s="40">
        <f>U61/U$180*100</f>
        <v>1.5021135265700478</v>
      </c>
      <c r="X61" s="40"/>
      <c r="Y61" s="13" t="s">
        <v>31</v>
      </c>
      <c r="Z61" s="13" t="s">
        <v>31</v>
      </c>
      <c r="AA61" s="105">
        <v>146333.33000000002</v>
      </c>
      <c r="AB61" s="116"/>
      <c r="AC61" s="40">
        <f>IFERROR(AA61/AA$180*100,0)</f>
        <v>1.7250724399510329</v>
      </c>
      <c r="AD61" s="13"/>
      <c r="AE61" s="105">
        <f t="shared" si="6"/>
        <v>146333.33000000002</v>
      </c>
      <c r="AF61" s="116"/>
      <c r="AG61" s="105">
        <v>0</v>
      </c>
      <c r="AH61" s="116"/>
      <c r="AI61" s="105">
        <f t="shared" si="7"/>
        <v>2206.0301005025131</v>
      </c>
      <c r="AJ61" s="14"/>
      <c r="AK61" s="13" t="s">
        <v>31</v>
      </c>
      <c r="AL61" s="48" t="s">
        <v>31</v>
      </c>
      <c r="AM61" s="105">
        <f t="shared" si="9"/>
        <v>78</v>
      </c>
      <c r="AN61" s="116"/>
      <c r="AO61" s="40">
        <f>AM61/AM$180*100</f>
        <v>0.8904109589041096</v>
      </c>
      <c r="AP61" s="13"/>
      <c r="AQ61" s="105" t="s">
        <v>31</v>
      </c>
      <c r="AR61" s="14" t="s">
        <v>31</v>
      </c>
      <c r="AS61" s="398">
        <f t="shared" si="10"/>
        <v>235000</v>
      </c>
      <c r="AT61" s="116"/>
      <c r="AU61" s="40">
        <f>IFERROR(AS61/AS$180*100,0)</f>
        <v>1.4370997840075224</v>
      </c>
      <c r="AV61" s="14"/>
      <c r="AW61" s="105">
        <f t="shared" si="11"/>
        <v>235000</v>
      </c>
      <c r="AX61" s="48"/>
      <c r="AY61" s="105">
        <f t="shared" si="12"/>
        <v>0</v>
      </c>
      <c r="AZ61" s="116"/>
      <c r="BA61" s="105">
        <f t="shared" si="8"/>
        <v>3012.8205128205127</v>
      </c>
      <c r="BB61" s="14"/>
      <c r="BC61" s="13" t="s">
        <v>31</v>
      </c>
      <c r="BD61" s="48" t="s">
        <v>31</v>
      </c>
      <c r="BE61" s="20"/>
      <c r="BF61" s="20"/>
      <c r="BG61" s="13" t="s">
        <v>31</v>
      </c>
      <c r="BH61" s="13" t="s">
        <v>31</v>
      </c>
      <c r="BI61" s="116"/>
      <c r="BJ61" s="116"/>
      <c r="BK61" s="14"/>
      <c r="BL61" s="116"/>
      <c r="BM61" s="116"/>
      <c r="BN61" s="116"/>
      <c r="BO61" s="116"/>
      <c r="BP61" s="13" t="s">
        <v>31</v>
      </c>
      <c r="BQ61" s="48" t="s">
        <v>31</v>
      </c>
      <c r="BR61" s="396"/>
      <c r="BS61" s="397"/>
      <c r="BT61" s="397"/>
    </row>
    <row r="62" spans="1:72" ht="11.25" customHeight="1" outlineLevel="1">
      <c r="A62" s="478"/>
      <c r="B62" s="277" t="s">
        <v>34</v>
      </c>
      <c r="C62" s="80">
        <v>0</v>
      </c>
      <c r="D62" s="80"/>
      <c r="E62" s="40">
        <f>C62/C$181*100</f>
        <v>0</v>
      </c>
      <c r="F62" s="40"/>
      <c r="G62" s="13" t="s">
        <v>31</v>
      </c>
      <c r="H62" s="13" t="s">
        <v>31</v>
      </c>
      <c r="I62" s="105">
        <v>0</v>
      </c>
      <c r="J62" s="116"/>
      <c r="K62" s="40">
        <f>I62/I$181*100</f>
        <v>0</v>
      </c>
      <c r="L62" s="13"/>
      <c r="M62" s="105">
        <f t="shared" si="4"/>
        <v>0</v>
      </c>
      <c r="N62" s="116"/>
      <c r="O62" s="105">
        <v>0</v>
      </c>
      <c r="P62" s="116"/>
      <c r="Q62" s="105">
        <f>IFERROR(I62/C62,0)</f>
        <v>0</v>
      </c>
      <c r="R62" s="14"/>
      <c r="S62" s="13" t="s">
        <v>31</v>
      </c>
      <c r="T62" s="48" t="s">
        <v>31</v>
      </c>
      <c r="U62" s="80">
        <v>0</v>
      </c>
      <c r="V62" s="80"/>
      <c r="W62" s="40">
        <f>U62/U$181*100</f>
        <v>0</v>
      </c>
      <c r="X62" s="40"/>
      <c r="Y62" s="13" t="s">
        <v>31</v>
      </c>
      <c r="Z62" s="13" t="s">
        <v>31</v>
      </c>
      <c r="AA62" s="105">
        <v>0</v>
      </c>
      <c r="AB62" s="116"/>
      <c r="AC62" s="40">
        <f>IFERROR(AA62/AA$181*100,0)</f>
        <v>0</v>
      </c>
      <c r="AD62" s="13"/>
      <c r="AE62" s="105">
        <f t="shared" si="6"/>
        <v>0</v>
      </c>
      <c r="AF62" s="116"/>
      <c r="AG62" s="105">
        <v>0</v>
      </c>
      <c r="AH62" s="116"/>
      <c r="AI62" s="105">
        <f>IFERROR(AA62/U62,0)</f>
        <v>0</v>
      </c>
      <c r="AJ62" s="14"/>
      <c r="AK62" s="13" t="s">
        <v>31</v>
      </c>
      <c r="AL62" s="48" t="s">
        <v>31</v>
      </c>
      <c r="AM62" s="105">
        <f t="shared" si="9"/>
        <v>0</v>
      </c>
      <c r="AN62" s="116"/>
      <c r="AO62" s="40">
        <f>AM62/AM$181*100</f>
        <v>0</v>
      </c>
      <c r="AP62" s="13"/>
      <c r="AQ62" s="105" t="s">
        <v>31</v>
      </c>
      <c r="AR62" s="14" t="s">
        <v>31</v>
      </c>
      <c r="AS62" s="398">
        <f t="shared" si="10"/>
        <v>0</v>
      </c>
      <c r="AT62" s="116"/>
      <c r="AU62" s="40">
        <f>IFERROR(AS62/AS$181*100,0)</f>
        <v>0</v>
      </c>
      <c r="AV62" s="14"/>
      <c r="AW62" s="105">
        <f t="shared" si="11"/>
        <v>0</v>
      </c>
      <c r="AX62" s="48"/>
      <c r="AY62" s="105">
        <f t="shared" si="12"/>
        <v>0</v>
      </c>
      <c r="AZ62" s="116"/>
      <c r="BA62" s="105">
        <f>IFERROR(AS62/AM62,0)</f>
        <v>0</v>
      </c>
      <c r="BB62" s="14"/>
      <c r="BC62" s="13" t="s">
        <v>31</v>
      </c>
      <c r="BD62" s="48" t="s">
        <v>31</v>
      </c>
      <c r="BE62" s="20"/>
      <c r="BF62" s="20"/>
      <c r="BG62" s="13" t="s">
        <v>31</v>
      </c>
      <c r="BH62" s="13" t="s">
        <v>31</v>
      </c>
      <c r="BI62" s="116"/>
      <c r="BJ62" s="116"/>
      <c r="BK62" s="14"/>
      <c r="BL62" s="116"/>
      <c r="BM62" s="116"/>
      <c r="BN62" s="116"/>
      <c r="BO62" s="116"/>
      <c r="BP62" s="13" t="s">
        <v>31</v>
      </c>
      <c r="BQ62" s="48" t="s">
        <v>31</v>
      </c>
      <c r="BR62" s="396"/>
      <c r="BS62" s="397"/>
      <c r="BT62" s="397"/>
    </row>
    <row r="63" spans="1:72" ht="15" customHeight="1">
      <c r="A63" s="478"/>
      <c r="B63" s="277" t="s">
        <v>35</v>
      </c>
      <c r="C63" s="79">
        <f>SUM(C64:C69)</f>
        <v>408.5</v>
      </c>
      <c r="D63" s="79"/>
      <c r="E63" s="42">
        <f t="shared" ref="E63:E69" si="34">C63/C182*100</f>
        <v>2.3316476215481918</v>
      </c>
      <c r="F63" s="42"/>
      <c r="G63" s="13" t="s">
        <v>31</v>
      </c>
      <c r="H63" s="13" t="s">
        <v>31</v>
      </c>
      <c r="I63" s="330">
        <f>SUM(I64:I69)</f>
        <v>52031.009999999995</v>
      </c>
      <c r="J63" s="116"/>
      <c r="K63" s="42">
        <f>I63/I$182*100</f>
        <v>1.1018788165049629</v>
      </c>
      <c r="L63" s="13"/>
      <c r="M63" s="330">
        <f t="shared" si="4"/>
        <v>52031.009999999995</v>
      </c>
      <c r="N63" s="116"/>
      <c r="O63" s="330">
        <f>SUM(O64:O69)</f>
        <v>0</v>
      </c>
      <c r="P63" s="116"/>
      <c r="Q63" s="330">
        <f t="shared" si="5"/>
        <v>127.37089351285188</v>
      </c>
      <c r="R63" s="14"/>
      <c r="S63" s="13" t="s">
        <v>31</v>
      </c>
      <c r="T63" s="48" t="s">
        <v>31</v>
      </c>
      <c r="U63" s="79">
        <f>SUM(U64:U69)</f>
        <v>407.4</v>
      </c>
      <c r="V63" s="79"/>
      <c r="W63" s="42">
        <f t="shared" ref="W63:W69" si="35">U63/U182*100</f>
        <v>2.2877615426947742</v>
      </c>
      <c r="X63" s="42"/>
      <c r="Y63" s="13" t="s">
        <v>31</v>
      </c>
      <c r="Z63" s="13" t="s">
        <v>31</v>
      </c>
      <c r="AA63" s="330">
        <f>SUM(AA64:AA69)</f>
        <v>46391.24</v>
      </c>
      <c r="AB63" s="116"/>
      <c r="AC63" s="42">
        <f>IFERROR(AA63/AA$182*100,0)</f>
        <v>0.97619796662038427</v>
      </c>
      <c r="AD63" s="13"/>
      <c r="AE63" s="330">
        <f t="shared" si="6"/>
        <v>46391.24</v>
      </c>
      <c r="AF63" s="116"/>
      <c r="AG63" s="330">
        <f>SUM(AG64:AG69)</f>
        <v>0</v>
      </c>
      <c r="AH63" s="116"/>
      <c r="AI63" s="330">
        <f t="shared" si="7"/>
        <v>113.87147766323024</v>
      </c>
      <c r="AJ63" s="14"/>
      <c r="AK63" s="13" t="s">
        <v>31</v>
      </c>
      <c r="AL63" s="48" t="s">
        <v>31</v>
      </c>
      <c r="AM63" s="330">
        <f t="shared" si="9"/>
        <v>815.9</v>
      </c>
      <c r="AN63" s="116"/>
      <c r="AO63" s="42">
        <f t="shared" ref="AO63:AO69" si="36">AM63/AM182*100</f>
        <v>2.3095256966224711</v>
      </c>
      <c r="AP63" s="13"/>
      <c r="AQ63" s="330" t="s">
        <v>31</v>
      </c>
      <c r="AR63" s="14" t="s">
        <v>31</v>
      </c>
      <c r="AS63" s="442">
        <f t="shared" si="10"/>
        <v>98422.25</v>
      </c>
      <c r="AT63" s="116"/>
      <c r="AU63" s="42">
        <f>IFERROR(AS63/AS$182*100,0)</f>
        <v>1.0388380136823279</v>
      </c>
      <c r="AV63" s="14"/>
      <c r="AW63" s="330">
        <f t="shared" si="11"/>
        <v>98422.25</v>
      </c>
      <c r="AX63" s="48"/>
      <c r="AY63" s="330">
        <f t="shared" si="12"/>
        <v>0</v>
      </c>
      <c r="AZ63" s="116"/>
      <c r="BA63" s="330">
        <f t="shared" si="8"/>
        <v>120.63028557421254</v>
      </c>
      <c r="BB63" s="14"/>
      <c r="BC63" s="13" t="s">
        <v>31</v>
      </c>
      <c r="BD63" s="48" t="s">
        <v>31</v>
      </c>
      <c r="BE63" s="20"/>
      <c r="BF63" s="20"/>
      <c r="BG63" s="13" t="s">
        <v>31</v>
      </c>
      <c r="BH63" s="13" t="s">
        <v>31</v>
      </c>
      <c r="BI63" s="116"/>
      <c r="BJ63" s="116"/>
      <c r="BK63" s="14"/>
      <c r="BL63" s="116"/>
      <c r="BM63" s="116"/>
      <c r="BN63" s="116"/>
      <c r="BO63" s="116"/>
      <c r="BP63" s="13" t="s">
        <v>31</v>
      </c>
      <c r="BQ63" s="48" t="s">
        <v>31</v>
      </c>
      <c r="BR63" s="396"/>
      <c r="BS63" s="397"/>
      <c r="BT63" s="397"/>
    </row>
    <row r="64" spans="1:72" ht="11.25" customHeight="1" outlineLevel="1">
      <c r="A64" s="478"/>
      <c r="B64" s="277" t="s">
        <v>36</v>
      </c>
      <c r="C64" s="80">
        <v>69.099999999999994</v>
      </c>
      <c r="D64" s="80"/>
      <c r="E64" s="40">
        <f t="shared" si="34"/>
        <v>1.5906998158379375</v>
      </c>
      <c r="F64" s="40"/>
      <c r="G64" s="13" t="s">
        <v>31</v>
      </c>
      <c r="H64" s="13" t="s">
        <v>31</v>
      </c>
      <c r="I64" s="105">
        <v>27535.45</v>
      </c>
      <c r="J64" s="116"/>
      <c r="K64" s="40">
        <f>I64/I$183*100</f>
        <v>1.2819807320955876</v>
      </c>
      <c r="L64" s="13"/>
      <c r="M64" s="105">
        <f t="shared" si="4"/>
        <v>27535.45</v>
      </c>
      <c r="N64" s="116"/>
      <c r="O64" s="116"/>
      <c r="P64" s="116"/>
      <c r="Q64" s="105">
        <f t="shared" ref="Q64:Q69" si="37">IFERROR(I64/C64,0)</f>
        <v>398.48697539797399</v>
      </c>
      <c r="R64" s="14"/>
      <c r="S64" s="13" t="s">
        <v>31</v>
      </c>
      <c r="T64" s="48" t="s">
        <v>31</v>
      </c>
      <c r="U64" s="80">
        <v>64.099999999999994</v>
      </c>
      <c r="V64" s="80"/>
      <c r="W64" s="40">
        <f t="shared" si="35"/>
        <v>1.4515398550724636</v>
      </c>
      <c r="X64" s="40"/>
      <c r="Y64" s="13" t="s">
        <v>31</v>
      </c>
      <c r="Z64" s="13" t="s">
        <v>31</v>
      </c>
      <c r="AA64" s="105">
        <v>23532.5</v>
      </c>
      <c r="AB64" s="116"/>
      <c r="AC64" s="40">
        <f>IFERROR(AA64/AA$183*100,0)</f>
        <v>1.0107093294422966</v>
      </c>
      <c r="AD64" s="13"/>
      <c r="AE64" s="105">
        <f t="shared" si="6"/>
        <v>23532.5</v>
      </c>
      <c r="AF64" s="116"/>
      <c r="AG64" s="116"/>
      <c r="AH64" s="116"/>
      <c r="AI64" s="105">
        <f t="shared" ref="AI64:AI69" si="38">IFERROR(AA64/U64,0)</f>
        <v>367.12168486739472</v>
      </c>
      <c r="AJ64" s="14"/>
      <c r="AK64" s="13" t="s">
        <v>31</v>
      </c>
      <c r="AL64" s="48" t="s">
        <v>31</v>
      </c>
      <c r="AM64" s="105">
        <f t="shared" si="9"/>
        <v>133.19999999999999</v>
      </c>
      <c r="AN64" s="116"/>
      <c r="AO64" s="40">
        <f t="shared" si="36"/>
        <v>1.5205479452054793</v>
      </c>
      <c r="AP64" s="13"/>
      <c r="AQ64" s="105" t="s">
        <v>31</v>
      </c>
      <c r="AR64" s="14" t="s">
        <v>31</v>
      </c>
      <c r="AS64" s="36">
        <f t="shared" si="10"/>
        <v>51067.95</v>
      </c>
      <c r="AT64" s="116"/>
      <c r="AU64" s="40">
        <f>IFERROR(AS64/AS$183*100,0)</f>
        <v>1.1408776634312734</v>
      </c>
      <c r="AV64" s="14"/>
      <c r="AW64" s="36">
        <f t="shared" si="11"/>
        <v>51067.95</v>
      </c>
      <c r="AX64" s="48"/>
      <c r="AY64" s="36">
        <f t="shared" si="12"/>
        <v>0</v>
      </c>
      <c r="AZ64" s="116"/>
      <c r="BA64" s="105">
        <f t="shared" ref="BA64:BA69" si="39">IFERROR(AS64/AM64,0)</f>
        <v>383.39301801801804</v>
      </c>
      <c r="BB64" s="14"/>
      <c r="BC64" s="13" t="s">
        <v>31</v>
      </c>
      <c r="BD64" s="48" t="s">
        <v>31</v>
      </c>
      <c r="BE64" s="20"/>
      <c r="BF64" s="20"/>
      <c r="BG64" s="13" t="s">
        <v>31</v>
      </c>
      <c r="BH64" s="13" t="s">
        <v>31</v>
      </c>
      <c r="BI64" s="116"/>
      <c r="BJ64" s="116"/>
      <c r="BK64" s="14"/>
      <c r="BL64" s="116"/>
      <c r="BM64" s="116"/>
      <c r="BN64" s="116"/>
      <c r="BO64" s="116"/>
      <c r="BP64" s="13" t="s">
        <v>31</v>
      </c>
      <c r="BQ64" s="48" t="s">
        <v>31</v>
      </c>
      <c r="BR64" s="396"/>
      <c r="BS64" s="397"/>
      <c r="BT64" s="397"/>
    </row>
    <row r="65" spans="1:72" ht="11.25" customHeight="1" outlineLevel="1">
      <c r="A65" s="478"/>
      <c r="B65" s="277" t="s">
        <v>37</v>
      </c>
      <c r="C65" s="80">
        <v>0</v>
      </c>
      <c r="D65" s="80"/>
      <c r="E65" s="40">
        <f t="shared" si="34"/>
        <v>0</v>
      </c>
      <c r="F65" s="40"/>
      <c r="G65" s="13" t="s">
        <v>31</v>
      </c>
      <c r="H65" s="13" t="s">
        <v>31</v>
      </c>
      <c r="I65" s="105">
        <v>3124.36</v>
      </c>
      <c r="J65" s="115"/>
      <c r="K65" s="40">
        <f>I65/I$184*100</f>
        <v>0.55647570319913353</v>
      </c>
      <c r="L65" s="13"/>
      <c r="M65" s="105">
        <f t="shared" si="4"/>
        <v>3124.36</v>
      </c>
      <c r="N65" s="115"/>
      <c r="O65" s="115"/>
      <c r="P65" s="115"/>
      <c r="Q65" s="105">
        <f t="shared" si="37"/>
        <v>0</v>
      </c>
      <c r="R65" s="13"/>
      <c r="S65" s="13" t="s">
        <v>31</v>
      </c>
      <c r="T65" s="48" t="s">
        <v>31</v>
      </c>
      <c r="U65" s="80">
        <v>0</v>
      </c>
      <c r="V65" s="80"/>
      <c r="W65" s="40">
        <f t="shared" si="35"/>
        <v>0</v>
      </c>
      <c r="X65" s="40"/>
      <c r="Y65" s="13" t="s">
        <v>31</v>
      </c>
      <c r="Z65" s="13" t="s">
        <v>31</v>
      </c>
      <c r="AA65" s="105">
        <v>3735.09</v>
      </c>
      <c r="AB65" s="115"/>
      <c r="AC65" s="40">
        <f>IFERROR(AA65/AA$184*100,0)</f>
        <v>1.0796870509127861</v>
      </c>
      <c r="AD65" s="13"/>
      <c r="AE65" s="105">
        <f t="shared" si="6"/>
        <v>3735.09</v>
      </c>
      <c r="AF65" s="115"/>
      <c r="AG65" s="115"/>
      <c r="AH65" s="115"/>
      <c r="AI65" s="105">
        <f t="shared" si="38"/>
        <v>0</v>
      </c>
      <c r="AJ65" s="13"/>
      <c r="AK65" s="13" t="s">
        <v>31</v>
      </c>
      <c r="AL65" s="48" t="s">
        <v>31</v>
      </c>
      <c r="AM65" s="105">
        <f t="shared" si="9"/>
        <v>0</v>
      </c>
      <c r="AN65" s="115"/>
      <c r="AO65" s="40">
        <f t="shared" si="36"/>
        <v>0</v>
      </c>
      <c r="AP65" s="13"/>
      <c r="AQ65" s="105" t="s">
        <v>31</v>
      </c>
      <c r="AR65" s="13" t="s">
        <v>31</v>
      </c>
      <c r="AS65" s="411">
        <f t="shared" si="10"/>
        <v>6859.4500000000007</v>
      </c>
      <c r="AT65" s="115"/>
      <c r="AU65" s="40">
        <f>IFERROR(AS65/AS$184*100,0)</f>
        <v>0.75594823217197615</v>
      </c>
      <c r="AV65" s="13"/>
      <c r="AW65" s="411">
        <f t="shared" si="11"/>
        <v>6859.4500000000007</v>
      </c>
      <c r="AX65" s="48"/>
      <c r="AY65" s="411">
        <f t="shared" si="12"/>
        <v>0</v>
      </c>
      <c r="AZ65" s="115"/>
      <c r="BA65" s="105">
        <f t="shared" si="39"/>
        <v>0</v>
      </c>
      <c r="BB65" s="13"/>
      <c r="BC65" s="13" t="s">
        <v>31</v>
      </c>
      <c r="BD65" s="48" t="s">
        <v>31</v>
      </c>
      <c r="BE65" s="23"/>
      <c r="BF65" s="23"/>
      <c r="BG65" s="13" t="s">
        <v>31</v>
      </c>
      <c r="BH65" s="13" t="s">
        <v>31</v>
      </c>
      <c r="BI65" s="115"/>
      <c r="BJ65" s="115"/>
      <c r="BK65" s="13"/>
      <c r="BL65" s="115"/>
      <c r="BM65" s="115"/>
      <c r="BN65" s="115"/>
      <c r="BO65" s="115"/>
      <c r="BP65" s="13" t="s">
        <v>31</v>
      </c>
      <c r="BQ65" s="48" t="s">
        <v>31</v>
      </c>
      <c r="BR65" s="396"/>
      <c r="BS65" s="397"/>
      <c r="BT65" s="397"/>
    </row>
    <row r="66" spans="1:72" ht="11.25" customHeight="1" outlineLevel="1">
      <c r="A66" s="478"/>
      <c r="B66" s="277" t="s">
        <v>38</v>
      </c>
      <c r="C66" s="80">
        <v>0</v>
      </c>
      <c r="D66" s="80"/>
      <c r="E66" s="40">
        <f t="shared" si="34"/>
        <v>0</v>
      </c>
      <c r="F66" s="40"/>
      <c r="G66" s="13" t="s">
        <v>31</v>
      </c>
      <c r="H66" s="13" t="s">
        <v>31</v>
      </c>
      <c r="I66" s="105">
        <v>6777.54</v>
      </c>
      <c r="J66" s="116"/>
      <c r="K66" s="40">
        <f>I66/I$185*100</f>
        <v>1.4129764005789527</v>
      </c>
      <c r="L66" s="13"/>
      <c r="M66" s="105">
        <f t="shared" si="4"/>
        <v>6777.54</v>
      </c>
      <c r="N66" s="116"/>
      <c r="O66" s="116"/>
      <c r="P66" s="116"/>
      <c r="Q66" s="105">
        <f t="shared" si="37"/>
        <v>0</v>
      </c>
      <c r="R66" s="14"/>
      <c r="S66" s="13" t="s">
        <v>31</v>
      </c>
      <c r="T66" s="48" t="s">
        <v>31</v>
      </c>
      <c r="U66" s="80">
        <v>0</v>
      </c>
      <c r="V66" s="80"/>
      <c r="W66" s="40">
        <f t="shared" si="35"/>
        <v>0</v>
      </c>
      <c r="X66" s="40"/>
      <c r="Y66" s="13" t="s">
        <v>31</v>
      </c>
      <c r="Z66" s="13" t="s">
        <v>31</v>
      </c>
      <c r="AA66" s="105">
        <v>2991.83</v>
      </c>
      <c r="AB66" s="116"/>
      <c r="AC66" s="40">
        <f>IFERROR(AA66/AA$185*100,0)</f>
        <v>0.58101814983433364</v>
      </c>
      <c r="AD66" s="13"/>
      <c r="AE66" s="105">
        <f t="shared" si="6"/>
        <v>2991.83</v>
      </c>
      <c r="AF66" s="116"/>
      <c r="AG66" s="116"/>
      <c r="AH66" s="116"/>
      <c r="AI66" s="105">
        <f t="shared" si="38"/>
        <v>0</v>
      </c>
      <c r="AJ66" s="14"/>
      <c r="AK66" s="13" t="s">
        <v>31</v>
      </c>
      <c r="AL66" s="48" t="s">
        <v>31</v>
      </c>
      <c r="AM66" s="105">
        <f t="shared" si="9"/>
        <v>0</v>
      </c>
      <c r="AN66" s="116"/>
      <c r="AO66" s="40">
        <f t="shared" si="36"/>
        <v>0</v>
      </c>
      <c r="AP66" s="13"/>
      <c r="AQ66" s="105" t="s">
        <v>31</v>
      </c>
      <c r="AR66" s="14" t="s">
        <v>31</v>
      </c>
      <c r="AS66" s="36">
        <f t="shared" si="10"/>
        <v>9769.369999999999</v>
      </c>
      <c r="AT66" s="116"/>
      <c r="AU66" s="40">
        <f>IFERROR(AS66/AS$185*100,0)</f>
        <v>0.98224811492117603</v>
      </c>
      <c r="AV66" s="14"/>
      <c r="AW66" s="36">
        <f t="shared" si="11"/>
        <v>9769.369999999999</v>
      </c>
      <c r="AX66" s="48"/>
      <c r="AY66" s="36">
        <f t="shared" si="12"/>
        <v>0</v>
      </c>
      <c r="AZ66" s="116"/>
      <c r="BA66" s="105">
        <f t="shared" si="39"/>
        <v>0</v>
      </c>
      <c r="BB66" s="14"/>
      <c r="BC66" s="13" t="s">
        <v>31</v>
      </c>
      <c r="BD66" s="48" t="s">
        <v>31</v>
      </c>
      <c r="BE66" s="20"/>
      <c r="BF66" s="20"/>
      <c r="BG66" s="13" t="s">
        <v>31</v>
      </c>
      <c r="BH66" s="13" t="s">
        <v>31</v>
      </c>
      <c r="BI66" s="116"/>
      <c r="BJ66" s="116"/>
      <c r="BK66" s="14"/>
      <c r="BL66" s="116"/>
      <c r="BM66" s="116"/>
      <c r="BN66" s="116"/>
      <c r="BO66" s="116"/>
      <c r="BP66" s="13" t="s">
        <v>31</v>
      </c>
      <c r="BQ66" s="48" t="s">
        <v>31</v>
      </c>
      <c r="BR66" s="396"/>
      <c r="BS66" s="397"/>
      <c r="BT66" s="397"/>
    </row>
    <row r="67" spans="1:72" ht="11.25" customHeight="1" outlineLevel="1">
      <c r="A67" s="478"/>
      <c r="B67" s="277" t="s">
        <v>39</v>
      </c>
      <c r="C67" s="80">
        <v>339.4</v>
      </c>
      <c r="D67" s="80"/>
      <c r="E67" s="40">
        <f t="shared" si="34"/>
        <v>7.8130755064456716</v>
      </c>
      <c r="F67" s="40"/>
      <c r="G67" s="13" t="s">
        <v>31</v>
      </c>
      <c r="H67" s="13" t="s">
        <v>31</v>
      </c>
      <c r="I67" s="105">
        <v>14593.66</v>
      </c>
      <c r="J67" s="116"/>
      <c r="K67" s="40">
        <f>I67/I$186*100</f>
        <v>8.4999663871621056</v>
      </c>
      <c r="L67" s="13"/>
      <c r="M67" s="105">
        <f t="shared" si="4"/>
        <v>14593.66</v>
      </c>
      <c r="N67" s="116"/>
      <c r="O67" s="116"/>
      <c r="P67" s="116"/>
      <c r="Q67" s="105">
        <f t="shared" si="37"/>
        <v>42.998408956982914</v>
      </c>
      <c r="R67" s="14"/>
      <c r="S67" s="13" t="s">
        <v>31</v>
      </c>
      <c r="T67" s="48" t="s">
        <v>31</v>
      </c>
      <c r="U67" s="80">
        <v>343.3</v>
      </c>
      <c r="V67" s="80"/>
      <c r="W67" s="40">
        <f t="shared" si="35"/>
        <v>7.7740036231884062</v>
      </c>
      <c r="X67" s="40"/>
      <c r="Y67" s="13" t="s">
        <v>31</v>
      </c>
      <c r="Z67" s="13" t="s">
        <v>31</v>
      </c>
      <c r="AA67" s="105">
        <v>16131.82</v>
      </c>
      <c r="AB67" s="116"/>
      <c r="AC67" s="40">
        <f>IFERROR(AA67/AA$186*100,0)</f>
        <v>9.4988029622515953</v>
      </c>
      <c r="AD67" s="13"/>
      <c r="AE67" s="105">
        <f t="shared" si="6"/>
        <v>16131.82</v>
      </c>
      <c r="AF67" s="116"/>
      <c r="AG67" s="116"/>
      <c r="AH67" s="116"/>
      <c r="AI67" s="105">
        <f t="shared" si="38"/>
        <v>46.990445674337309</v>
      </c>
      <c r="AJ67" s="14"/>
      <c r="AK67" s="13" t="s">
        <v>31</v>
      </c>
      <c r="AL67" s="48" t="s">
        <v>31</v>
      </c>
      <c r="AM67" s="105">
        <f t="shared" si="9"/>
        <v>682.7</v>
      </c>
      <c r="AN67" s="116"/>
      <c r="AO67" s="40">
        <f t="shared" si="36"/>
        <v>7.7933789954337902</v>
      </c>
      <c r="AP67" s="13"/>
      <c r="AQ67" s="105" t="s">
        <v>31</v>
      </c>
      <c r="AR67" s="14" t="s">
        <v>31</v>
      </c>
      <c r="AS67" s="36">
        <f t="shared" si="10"/>
        <v>30725.48</v>
      </c>
      <c r="AT67" s="116"/>
      <c r="AU67" s="40">
        <f>IFERROR(AS67/AS$186*100,0)</f>
        <v>8.9966636094864594</v>
      </c>
      <c r="AV67" s="14"/>
      <c r="AW67" s="36">
        <f t="shared" si="11"/>
        <v>30725.48</v>
      </c>
      <c r="AX67" s="48"/>
      <c r="AY67" s="36">
        <f t="shared" si="12"/>
        <v>0</v>
      </c>
      <c r="AZ67" s="116"/>
      <c r="BA67" s="105">
        <f t="shared" si="39"/>
        <v>45.005829793467115</v>
      </c>
      <c r="BB67" s="14"/>
      <c r="BC67" s="13" t="s">
        <v>31</v>
      </c>
      <c r="BD67" s="48" t="s">
        <v>31</v>
      </c>
      <c r="BE67" s="20"/>
      <c r="BF67" s="20"/>
      <c r="BG67" s="13" t="s">
        <v>31</v>
      </c>
      <c r="BH67" s="13" t="s">
        <v>31</v>
      </c>
      <c r="BI67" s="116"/>
      <c r="BJ67" s="116"/>
      <c r="BK67" s="14"/>
      <c r="BL67" s="116"/>
      <c r="BM67" s="116"/>
      <c r="BN67" s="116"/>
      <c r="BO67" s="116"/>
      <c r="BP67" s="13" t="s">
        <v>31</v>
      </c>
      <c r="BQ67" s="48" t="s">
        <v>31</v>
      </c>
      <c r="BR67" s="396"/>
      <c r="BS67" s="397"/>
      <c r="BT67" s="397"/>
    </row>
    <row r="68" spans="1:72" ht="11.25" customHeight="1" outlineLevel="1">
      <c r="A68" s="478"/>
      <c r="B68" s="277" t="s">
        <v>40</v>
      </c>
      <c r="C68" s="80">
        <v>0</v>
      </c>
      <c r="D68" s="80"/>
      <c r="E68" s="40">
        <f t="shared" si="34"/>
        <v>0</v>
      </c>
      <c r="F68" s="40"/>
      <c r="G68" s="13" t="s">
        <v>31</v>
      </c>
      <c r="H68" s="13" t="s">
        <v>31</v>
      </c>
      <c r="I68" s="105">
        <v>0</v>
      </c>
      <c r="J68" s="116"/>
      <c r="K68" s="40" t="s">
        <v>31</v>
      </c>
      <c r="L68" s="13"/>
      <c r="M68" s="105">
        <f t="shared" si="4"/>
        <v>0</v>
      </c>
      <c r="N68" s="116"/>
      <c r="O68" s="116"/>
      <c r="P68" s="116"/>
      <c r="Q68" s="105">
        <f t="shared" si="37"/>
        <v>0</v>
      </c>
      <c r="R68" s="14"/>
      <c r="S68" s="13" t="s">
        <v>31</v>
      </c>
      <c r="T68" s="48" t="s">
        <v>31</v>
      </c>
      <c r="U68" s="80">
        <v>0</v>
      </c>
      <c r="V68" s="80"/>
      <c r="W68" s="40">
        <f t="shared" si="35"/>
        <v>0</v>
      </c>
      <c r="X68" s="40"/>
      <c r="Y68" s="13" t="s">
        <v>31</v>
      </c>
      <c r="Z68" s="13" t="s">
        <v>31</v>
      </c>
      <c r="AA68" s="105">
        <v>0</v>
      </c>
      <c r="AB68" s="116"/>
      <c r="AC68" s="40" t="s">
        <v>31</v>
      </c>
      <c r="AD68" s="13"/>
      <c r="AE68" s="105">
        <f t="shared" si="6"/>
        <v>0</v>
      </c>
      <c r="AF68" s="116"/>
      <c r="AG68" s="116"/>
      <c r="AH68" s="116"/>
      <c r="AI68" s="105">
        <f t="shared" si="38"/>
        <v>0</v>
      </c>
      <c r="AJ68" s="14"/>
      <c r="AK68" s="13" t="s">
        <v>31</v>
      </c>
      <c r="AL68" s="48" t="s">
        <v>31</v>
      </c>
      <c r="AM68" s="105">
        <f t="shared" si="9"/>
        <v>0</v>
      </c>
      <c r="AN68" s="116"/>
      <c r="AO68" s="40">
        <f t="shared" si="36"/>
        <v>0</v>
      </c>
      <c r="AP68" s="13"/>
      <c r="AQ68" s="105" t="s">
        <v>31</v>
      </c>
      <c r="AR68" s="14" t="s">
        <v>31</v>
      </c>
      <c r="AS68" s="36">
        <f t="shared" si="10"/>
        <v>0</v>
      </c>
      <c r="AT68" s="116"/>
      <c r="AU68" s="40" t="s">
        <v>31</v>
      </c>
      <c r="AV68" s="14"/>
      <c r="AW68" s="36">
        <f t="shared" si="11"/>
        <v>0</v>
      </c>
      <c r="AX68" s="48"/>
      <c r="AY68" s="36">
        <f t="shared" si="12"/>
        <v>0</v>
      </c>
      <c r="AZ68" s="116"/>
      <c r="BA68" s="105">
        <f t="shared" si="39"/>
        <v>0</v>
      </c>
      <c r="BB68" s="14"/>
      <c r="BC68" s="13" t="s">
        <v>31</v>
      </c>
      <c r="BD68" s="48" t="s">
        <v>31</v>
      </c>
      <c r="BE68" s="20"/>
      <c r="BF68" s="20"/>
      <c r="BG68" s="13" t="s">
        <v>31</v>
      </c>
      <c r="BH68" s="13" t="s">
        <v>31</v>
      </c>
      <c r="BI68" s="116"/>
      <c r="BJ68" s="116"/>
      <c r="BK68" s="14"/>
      <c r="BL68" s="116"/>
      <c r="BM68" s="116"/>
      <c r="BN68" s="116"/>
      <c r="BO68" s="116"/>
      <c r="BP68" s="13" t="s">
        <v>31</v>
      </c>
      <c r="BQ68" s="48" t="s">
        <v>31</v>
      </c>
      <c r="BR68" s="396"/>
      <c r="BS68" s="397"/>
      <c r="BT68" s="397"/>
    </row>
    <row r="69" spans="1:72" ht="11.25" customHeight="1" outlineLevel="1">
      <c r="A69" s="478"/>
      <c r="B69" s="317" t="s">
        <v>41</v>
      </c>
      <c r="C69" s="80">
        <v>0</v>
      </c>
      <c r="D69" s="80"/>
      <c r="E69" s="40">
        <f t="shared" si="34"/>
        <v>0</v>
      </c>
      <c r="F69" s="40"/>
      <c r="G69" s="13" t="s">
        <v>31</v>
      </c>
      <c r="H69" s="13" t="s">
        <v>31</v>
      </c>
      <c r="I69" s="105">
        <v>0</v>
      </c>
      <c r="J69" s="116"/>
      <c r="K69" s="40">
        <f>IFERROR(I69/I$188*100,0)</f>
        <v>0</v>
      </c>
      <c r="L69" s="13"/>
      <c r="M69" s="105">
        <f t="shared" si="4"/>
        <v>0</v>
      </c>
      <c r="N69" s="116"/>
      <c r="O69" s="116"/>
      <c r="P69" s="116"/>
      <c r="Q69" s="105">
        <f t="shared" si="37"/>
        <v>0</v>
      </c>
      <c r="R69" s="14"/>
      <c r="S69" s="13" t="s">
        <v>31</v>
      </c>
      <c r="T69" s="48" t="s">
        <v>31</v>
      </c>
      <c r="U69" s="80">
        <v>0</v>
      </c>
      <c r="V69" s="80"/>
      <c r="W69" s="40">
        <f t="shared" si="35"/>
        <v>0</v>
      </c>
      <c r="X69" s="40"/>
      <c r="Y69" s="13" t="s">
        <v>31</v>
      </c>
      <c r="Z69" s="13" t="s">
        <v>31</v>
      </c>
      <c r="AA69" s="105">
        <v>0</v>
      </c>
      <c r="AB69" s="116"/>
      <c r="AC69" s="40">
        <f>IFERROR(AA69/AA$188*100,0)</f>
        <v>0</v>
      </c>
      <c r="AD69" s="13"/>
      <c r="AE69" s="105">
        <f t="shared" si="6"/>
        <v>0</v>
      </c>
      <c r="AF69" s="116"/>
      <c r="AG69" s="116"/>
      <c r="AH69" s="116"/>
      <c r="AI69" s="105">
        <f t="shared" si="38"/>
        <v>0</v>
      </c>
      <c r="AJ69" s="14"/>
      <c r="AK69" s="13" t="s">
        <v>31</v>
      </c>
      <c r="AL69" s="48" t="s">
        <v>31</v>
      </c>
      <c r="AM69" s="105">
        <f t="shared" si="9"/>
        <v>0</v>
      </c>
      <c r="AN69" s="116"/>
      <c r="AO69" s="40">
        <f t="shared" si="36"/>
        <v>0</v>
      </c>
      <c r="AP69" s="13"/>
      <c r="AQ69" s="105" t="s">
        <v>31</v>
      </c>
      <c r="AR69" s="14" t="s">
        <v>31</v>
      </c>
      <c r="AS69" s="36">
        <f t="shared" si="10"/>
        <v>0</v>
      </c>
      <c r="AT69" s="116"/>
      <c r="AU69" s="40">
        <f>IFERROR(AS69/AS$188*100,0)</f>
        <v>0</v>
      </c>
      <c r="AV69" s="14"/>
      <c r="AW69" s="36">
        <f t="shared" si="11"/>
        <v>0</v>
      </c>
      <c r="AX69" s="48"/>
      <c r="AY69" s="36">
        <f t="shared" si="12"/>
        <v>0</v>
      </c>
      <c r="AZ69" s="116"/>
      <c r="BA69" s="105">
        <f t="shared" si="39"/>
        <v>0</v>
      </c>
      <c r="BB69" s="14"/>
      <c r="BC69" s="13" t="s">
        <v>31</v>
      </c>
      <c r="BD69" s="48" t="s">
        <v>31</v>
      </c>
      <c r="BE69" s="20"/>
      <c r="BF69" s="20"/>
      <c r="BG69" s="13" t="s">
        <v>31</v>
      </c>
      <c r="BH69" s="13" t="s">
        <v>31</v>
      </c>
      <c r="BI69" s="116"/>
      <c r="BJ69" s="116"/>
      <c r="BK69" s="14"/>
      <c r="BL69" s="116"/>
      <c r="BM69" s="116"/>
      <c r="BN69" s="116"/>
      <c r="BO69" s="116"/>
      <c r="BP69" s="13" t="s">
        <v>31</v>
      </c>
      <c r="BQ69" s="48" t="s">
        <v>31</v>
      </c>
      <c r="BR69" s="396"/>
      <c r="BS69" s="397"/>
      <c r="BT69" s="397"/>
    </row>
    <row r="70" spans="1:72" s="45" customFormat="1" ht="12" customHeight="1">
      <c r="A70" s="478"/>
      <c r="B70" s="147" t="s">
        <v>44</v>
      </c>
      <c r="C70" s="44">
        <f>C71+C74</f>
        <v>975.93333333333339</v>
      </c>
      <c r="D70" s="81"/>
      <c r="E70" s="41">
        <f>C70/C$178*100</f>
        <v>3.7238277662884087</v>
      </c>
      <c r="F70" s="41"/>
      <c r="G70" s="26" t="s">
        <v>31</v>
      </c>
      <c r="H70" s="26" t="s">
        <v>31</v>
      </c>
      <c r="I70" s="82">
        <f>I71+I74</f>
        <v>859292.69</v>
      </c>
      <c r="J70" s="114"/>
      <c r="K70" s="41">
        <f>I70/I$178*100</f>
        <v>5.798529422530784</v>
      </c>
      <c r="L70" s="26"/>
      <c r="M70" s="82">
        <f t="shared" si="4"/>
        <v>859292.69</v>
      </c>
      <c r="N70" s="114"/>
      <c r="O70" s="82">
        <f>O71+O74</f>
        <v>0</v>
      </c>
      <c r="P70" s="114"/>
      <c r="Q70" s="82">
        <f t="shared" si="5"/>
        <v>880.48298039483564</v>
      </c>
      <c r="R70" s="26"/>
      <c r="S70" s="26" t="s">
        <v>31</v>
      </c>
      <c r="T70" s="27" t="s">
        <v>31</v>
      </c>
      <c r="U70" s="44">
        <f>U71+U74</f>
        <v>986.5</v>
      </c>
      <c r="V70" s="81"/>
      <c r="W70" s="41">
        <f>U70/U$178*100</f>
        <v>3.7031058791732669</v>
      </c>
      <c r="X70" s="41"/>
      <c r="Y70" s="26" t="s">
        <v>31</v>
      </c>
      <c r="Z70" s="26" t="s">
        <v>31</v>
      </c>
      <c r="AA70" s="82">
        <f>AA71+AA74</f>
        <v>863808.6399999999</v>
      </c>
      <c r="AB70" s="114"/>
      <c r="AC70" s="41">
        <f>IFERROR(AA70/AA$178*100,0)</f>
        <v>5.889951044816236</v>
      </c>
      <c r="AD70" s="26"/>
      <c r="AE70" s="82">
        <f t="shared" si="6"/>
        <v>863808.6399999999</v>
      </c>
      <c r="AF70" s="114"/>
      <c r="AG70" s="82">
        <f>AG71+AG74</f>
        <v>0</v>
      </c>
      <c r="AH70" s="114"/>
      <c r="AI70" s="82">
        <f t="shared" si="7"/>
        <v>875.62964014191573</v>
      </c>
      <c r="AJ70" s="26"/>
      <c r="AK70" s="26" t="s">
        <v>31</v>
      </c>
      <c r="AL70" s="27" t="s">
        <v>31</v>
      </c>
      <c r="AM70" s="82">
        <f t="shared" si="9"/>
        <v>1962.4333333333334</v>
      </c>
      <c r="AN70" s="114"/>
      <c r="AO70" s="41">
        <f>AM70/AM$178*100</f>
        <v>3.7133821277282859</v>
      </c>
      <c r="AP70" s="26"/>
      <c r="AQ70" s="82" t="s">
        <v>31</v>
      </c>
      <c r="AR70" s="26" t="s">
        <v>31</v>
      </c>
      <c r="AS70" s="441">
        <f t="shared" si="10"/>
        <v>1723101.3299999998</v>
      </c>
      <c r="AT70" s="114"/>
      <c r="AU70" s="41">
        <f>IFERROR(AS70/AS$178*100,0)</f>
        <v>5.8440025011321053</v>
      </c>
      <c r="AV70" s="26"/>
      <c r="AW70" s="82">
        <f t="shared" si="11"/>
        <v>1723101.3299999998</v>
      </c>
      <c r="AX70" s="27"/>
      <c r="AY70" s="82">
        <f t="shared" si="12"/>
        <v>0</v>
      </c>
      <c r="AZ70" s="114"/>
      <c r="BA70" s="82">
        <f t="shared" si="8"/>
        <v>878.04324393185323</v>
      </c>
      <c r="BB70" s="26"/>
      <c r="BC70" s="26" t="s">
        <v>31</v>
      </c>
      <c r="BD70" s="27" t="s">
        <v>31</v>
      </c>
      <c r="BE70" s="25"/>
      <c r="BF70" s="25"/>
      <c r="BG70" s="26" t="s">
        <v>31</v>
      </c>
      <c r="BH70" s="26" t="s">
        <v>31</v>
      </c>
      <c r="BI70" s="114"/>
      <c r="BJ70" s="114"/>
      <c r="BK70" s="26"/>
      <c r="BL70" s="114"/>
      <c r="BM70" s="114"/>
      <c r="BN70" s="114"/>
      <c r="BO70" s="114"/>
      <c r="BP70" s="26" t="s">
        <v>31</v>
      </c>
      <c r="BQ70" s="27" t="s">
        <v>31</v>
      </c>
      <c r="BR70" s="396"/>
      <c r="BS70" s="397"/>
      <c r="BT70" s="397"/>
    </row>
    <row r="71" spans="1:72" ht="15" customHeight="1">
      <c r="A71" s="478"/>
      <c r="B71" s="277" t="s">
        <v>32</v>
      </c>
      <c r="C71" s="79">
        <f>SUM(C72:C73)</f>
        <v>25.533333333333331</v>
      </c>
      <c r="D71" s="79"/>
      <c r="E71" s="42">
        <f>C71/C$179*100</f>
        <v>0.29389195825659908</v>
      </c>
      <c r="F71" s="40"/>
      <c r="G71" s="13" t="s">
        <v>31</v>
      </c>
      <c r="H71" s="13" t="s">
        <v>31</v>
      </c>
      <c r="I71" s="330">
        <f>SUM(I72:I73)</f>
        <v>569581.37</v>
      </c>
      <c r="J71" s="116"/>
      <c r="K71" s="42">
        <f>I71/I$179*100</f>
        <v>5.6410268937949173</v>
      </c>
      <c r="L71" s="13"/>
      <c r="M71" s="330">
        <f t="shared" si="4"/>
        <v>569581.37</v>
      </c>
      <c r="N71" s="116"/>
      <c r="O71" s="330">
        <f>SUM(O72:O73)</f>
        <v>0</v>
      </c>
      <c r="P71" s="116"/>
      <c r="Q71" s="330">
        <f t="shared" si="5"/>
        <v>22307.364360313317</v>
      </c>
      <c r="R71" s="14"/>
      <c r="S71" s="13" t="s">
        <v>31</v>
      </c>
      <c r="T71" s="48" t="s">
        <v>31</v>
      </c>
      <c r="U71" s="79">
        <f>SUM(U72:U73)</f>
        <v>42.6</v>
      </c>
      <c r="V71" s="79"/>
      <c r="W71" s="42">
        <f>U71/U$179*100</f>
        <v>0.48233695652173914</v>
      </c>
      <c r="X71" s="40"/>
      <c r="Y71" s="13" t="s">
        <v>31</v>
      </c>
      <c r="Z71" s="13" t="s">
        <v>31</v>
      </c>
      <c r="AA71" s="330">
        <f>SUM(AA72:AA73)</f>
        <v>553242</v>
      </c>
      <c r="AB71" s="116"/>
      <c r="AC71" s="42">
        <f>IFERROR(AA71/AA$179*100,0)</f>
        <v>5.5806555656192973</v>
      </c>
      <c r="AD71" s="13"/>
      <c r="AE71" s="330">
        <f t="shared" si="6"/>
        <v>553242</v>
      </c>
      <c r="AF71" s="116"/>
      <c r="AG71" s="330">
        <f>SUM(AG72:AG73)</f>
        <v>0</v>
      </c>
      <c r="AH71" s="116"/>
      <c r="AI71" s="330">
        <f t="shared" si="7"/>
        <v>12986.901408450703</v>
      </c>
      <c r="AJ71" s="14"/>
      <c r="AK71" s="13" t="s">
        <v>31</v>
      </c>
      <c r="AL71" s="48" t="s">
        <v>31</v>
      </c>
      <c r="AM71" s="330">
        <f t="shared" si="9"/>
        <v>68.133333333333326</v>
      </c>
      <c r="AN71" s="116"/>
      <c r="AO71" s="42">
        <f>AM71/AM$179*100</f>
        <v>0.38888888888888884</v>
      </c>
      <c r="AP71" s="13"/>
      <c r="AQ71" s="330" t="s">
        <v>31</v>
      </c>
      <c r="AR71" s="14" t="s">
        <v>31</v>
      </c>
      <c r="AS71" s="442">
        <f t="shared" si="10"/>
        <v>1122823.3700000001</v>
      </c>
      <c r="AT71" s="116"/>
      <c r="AU71" s="42">
        <f>IFERROR(AS71/AS$179*100,0)</f>
        <v>5.6111181190468038</v>
      </c>
      <c r="AV71" s="14"/>
      <c r="AW71" s="330">
        <f t="shared" si="11"/>
        <v>1122823.3700000001</v>
      </c>
      <c r="AX71" s="48"/>
      <c r="AY71" s="330">
        <f t="shared" si="12"/>
        <v>0</v>
      </c>
      <c r="AZ71" s="116"/>
      <c r="BA71" s="330">
        <f t="shared" si="8"/>
        <v>16479.79505870842</v>
      </c>
      <c r="BB71" s="14"/>
      <c r="BC71" s="13" t="s">
        <v>31</v>
      </c>
      <c r="BD71" s="48" t="s">
        <v>31</v>
      </c>
      <c r="BE71" s="20"/>
      <c r="BF71" s="20"/>
      <c r="BG71" s="13" t="s">
        <v>31</v>
      </c>
      <c r="BH71" s="13" t="s">
        <v>31</v>
      </c>
      <c r="BI71" s="116"/>
      <c r="BJ71" s="116"/>
      <c r="BK71" s="14"/>
      <c r="BL71" s="116"/>
      <c r="BM71" s="116"/>
      <c r="BN71" s="116"/>
      <c r="BO71" s="116"/>
      <c r="BP71" s="13" t="s">
        <v>31</v>
      </c>
      <c r="BQ71" s="48" t="s">
        <v>31</v>
      </c>
      <c r="BR71" s="396"/>
      <c r="BS71" s="397"/>
      <c r="BT71" s="397"/>
    </row>
    <row r="72" spans="1:72" ht="11.25" customHeight="1" outlineLevel="1">
      <c r="A72" s="478"/>
      <c r="B72" s="277" t="s">
        <v>33</v>
      </c>
      <c r="C72" s="80">
        <v>25.533333333333331</v>
      </c>
      <c r="D72" s="83"/>
      <c r="E72" s="40">
        <f>C72/C$180*100</f>
        <v>0.58778391651319817</v>
      </c>
      <c r="F72" s="40"/>
      <c r="G72" s="13" t="s">
        <v>31</v>
      </c>
      <c r="H72" s="13" t="s">
        <v>31</v>
      </c>
      <c r="I72" s="105">
        <v>569581.37</v>
      </c>
      <c r="J72" s="116"/>
      <c r="K72" s="40">
        <f>I72/I$180*100</f>
        <v>7.2377024075392482</v>
      </c>
      <c r="L72" s="13"/>
      <c r="M72" s="105">
        <f t="shared" si="4"/>
        <v>569581.37</v>
      </c>
      <c r="N72" s="116"/>
      <c r="O72" s="105">
        <v>0</v>
      </c>
      <c r="P72" s="116"/>
      <c r="Q72" s="105">
        <f t="shared" si="5"/>
        <v>22307.364360313317</v>
      </c>
      <c r="R72" s="14"/>
      <c r="S72" s="13" t="s">
        <v>31</v>
      </c>
      <c r="T72" s="48" t="s">
        <v>31</v>
      </c>
      <c r="U72" s="80">
        <v>42.6</v>
      </c>
      <c r="V72" s="83"/>
      <c r="W72" s="40">
        <f>U72/U$180*100</f>
        <v>0.96467391304347805</v>
      </c>
      <c r="X72" s="40"/>
      <c r="Y72" s="13" t="s">
        <v>31</v>
      </c>
      <c r="Z72" s="13" t="s">
        <v>31</v>
      </c>
      <c r="AA72" s="105">
        <v>553242</v>
      </c>
      <c r="AB72" s="116"/>
      <c r="AC72" s="40">
        <f>IFERROR(AA72/AA$180*100,0)</f>
        <v>6.5219764138722827</v>
      </c>
      <c r="AD72" s="13"/>
      <c r="AE72" s="105">
        <f t="shared" si="6"/>
        <v>553242</v>
      </c>
      <c r="AF72" s="116"/>
      <c r="AG72" s="105">
        <v>0</v>
      </c>
      <c r="AH72" s="116"/>
      <c r="AI72" s="105">
        <f t="shared" si="7"/>
        <v>12986.901408450703</v>
      </c>
      <c r="AJ72" s="14"/>
      <c r="AK72" s="13" t="s">
        <v>31</v>
      </c>
      <c r="AL72" s="48" t="s">
        <v>31</v>
      </c>
      <c r="AM72" s="105">
        <f t="shared" si="9"/>
        <v>68.133333333333326</v>
      </c>
      <c r="AN72" s="116"/>
      <c r="AO72" s="40">
        <f>AM72/AM$180*100</f>
        <v>0.77777777777777768</v>
      </c>
      <c r="AP72" s="13"/>
      <c r="AQ72" s="105" t="s">
        <v>31</v>
      </c>
      <c r="AR72" s="14" t="s">
        <v>31</v>
      </c>
      <c r="AS72" s="398">
        <f t="shared" si="10"/>
        <v>1122823.3700000001</v>
      </c>
      <c r="AT72" s="116"/>
      <c r="AU72" s="40">
        <f>IFERROR(AS72/AS$180*100,0)</f>
        <v>6.8664222234280796</v>
      </c>
      <c r="AV72" s="14"/>
      <c r="AW72" s="105">
        <f t="shared" si="11"/>
        <v>1122823.3700000001</v>
      </c>
      <c r="AX72" s="48"/>
      <c r="AY72" s="105">
        <f t="shared" si="12"/>
        <v>0</v>
      </c>
      <c r="AZ72" s="116"/>
      <c r="BA72" s="105">
        <f t="shared" si="8"/>
        <v>16479.79505870842</v>
      </c>
      <c r="BB72" s="14"/>
      <c r="BC72" s="13" t="s">
        <v>31</v>
      </c>
      <c r="BD72" s="48" t="s">
        <v>31</v>
      </c>
      <c r="BE72" s="20"/>
      <c r="BF72" s="20"/>
      <c r="BG72" s="13" t="s">
        <v>31</v>
      </c>
      <c r="BH72" s="13" t="s">
        <v>31</v>
      </c>
      <c r="BI72" s="116"/>
      <c r="BJ72" s="116"/>
      <c r="BK72" s="14"/>
      <c r="BL72" s="116"/>
      <c r="BM72" s="116"/>
      <c r="BN72" s="116"/>
      <c r="BO72" s="116"/>
      <c r="BP72" s="13" t="s">
        <v>31</v>
      </c>
      <c r="BQ72" s="48" t="s">
        <v>31</v>
      </c>
      <c r="BR72" s="396"/>
      <c r="BS72" s="397"/>
      <c r="BT72" s="397"/>
    </row>
    <row r="73" spans="1:72" ht="11.25" customHeight="1" outlineLevel="1">
      <c r="A73" s="478"/>
      <c r="B73" s="277" t="s">
        <v>34</v>
      </c>
      <c r="C73" s="80">
        <v>0</v>
      </c>
      <c r="D73" s="83"/>
      <c r="E73" s="40">
        <f>C73/C$181*100</f>
        <v>0</v>
      </c>
      <c r="F73" s="40"/>
      <c r="G73" s="13" t="s">
        <v>31</v>
      </c>
      <c r="H73" s="13" t="s">
        <v>31</v>
      </c>
      <c r="I73" s="105">
        <v>0</v>
      </c>
      <c r="J73" s="116"/>
      <c r="K73" s="40">
        <f>I73/I$181*100</f>
        <v>0</v>
      </c>
      <c r="L73" s="13"/>
      <c r="M73" s="105">
        <f t="shared" si="4"/>
        <v>0</v>
      </c>
      <c r="N73" s="116"/>
      <c r="O73" s="105">
        <v>0</v>
      </c>
      <c r="P73" s="116"/>
      <c r="Q73" s="105">
        <f>IFERROR(I73/C73,0)</f>
        <v>0</v>
      </c>
      <c r="R73" s="14"/>
      <c r="S73" s="13" t="s">
        <v>31</v>
      </c>
      <c r="T73" s="48" t="s">
        <v>31</v>
      </c>
      <c r="U73" s="80">
        <v>0</v>
      </c>
      <c r="V73" s="83"/>
      <c r="W73" s="40">
        <f>U73/U$181*100</f>
        <v>0</v>
      </c>
      <c r="X73" s="40"/>
      <c r="Y73" s="13" t="s">
        <v>31</v>
      </c>
      <c r="Z73" s="13" t="s">
        <v>31</v>
      </c>
      <c r="AA73" s="105">
        <v>0</v>
      </c>
      <c r="AB73" s="116"/>
      <c r="AC73" s="40">
        <f>IFERROR(AA73/AA$181*100,0)</f>
        <v>0</v>
      </c>
      <c r="AD73" s="13"/>
      <c r="AE73" s="105">
        <f t="shared" si="6"/>
        <v>0</v>
      </c>
      <c r="AF73" s="116"/>
      <c r="AG73" s="105">
        <v>0</v>
      </c>
      <c r="AH73" s="116"/>
      <c r="AI73" s="105">
        <f>IFERROR(AA73/U73,0)</f>
        <v>0</v>
      </c>
      <c r="AJ73" s="14"/>
      <c r="AK73" s="13" t="s">
        <v>31</v>
      </c>
      <c r="AL73" s="48" t="s">
        <v>31</v>
      </c>
      <c r="AM73" s="105">
        <f t="shared" si="9"/>
        <v>0</v>
      </c>
      <c r="AN73" s="116"/>
      <c r="AO73" s="40">
        <f>AM73/AM$181*100</f>
        <v>0</v>
      </c>
      <c r="AP73" s="13"/>
      <c r="AQ73" s="105" t="s">
        <v>31</v>
      </c>
      <c r="AR73" s="14" t="s">
        <v>31</v>
      </c>
      <c r="AS73" s="398">
        <f t="shared" si="10"/>
        <v>0</v>
      </c>
      <c r="AT73" s="116"/>
      <c r="AU73" s="40">
        <f>IFERROR(AS73/AS$181*100,0)</f>
        <v>0</v>
      </c>
      <c r="AV73" s="14"/>
      <c r="AW73" s="105">
        <f t="shared" si="11"/>
        <v>0</v>
      </c>
      <c r="AX73" s="48"/>
      <c r="AY73" s="105">
        <f t="shared" si="12"/>
        <v>0</v>
      </c>
      <c r="AZ73" s="116"/>
      <c r="BA73" s="105">
        <f>IFERROR(AS73/AM73,0)</f>
        <v>0</v>
      </c>
      <c r="BB73" s="14"/>
      <c r="BC73" s="13" t="s">
        <v>31</v>
      </c>
      <c r="BD73" s="48" t="s">
        <v>31</v>
      </c>
      <c r="BE73" s="20"/>
      <c r="BF73" s="20"/>
      <c r="BG73" s="13" t="s">
        <v>31</v>
      </c>
      <c r="BH73" s="13" t="s">
        <v>31</v>
      </c>
      <c r="BI73" s="116"/>
      <c r="BJ73" s="116"/>
      <c r="BK73" s="14"/>
      <c r="BL73" s="116"/>
      <c r="BM73" s="116"/>
      <c r="BN73" s="116"/>
      <c r="BO73" s="116"/>
      <c r="BP73" s="13" t="s">
        <v>31</v>
      </c>
      <c r="BQ73" s="48" t="s">
        <v>31</v>
      </c>
      <c r="BR73" s="396"/>
      <c r="BS73" s="397"/>
      <c r="BT73" s="397"/>
    </row>
    <row r="74" spans="1:72" ht="15" customHeight="1">
      <c r="A74" s="478"/>
      <c r="B74" s="277" t="s">
        <v>35</v>
      </c>
      <c r="C74" s="79">
        <f>SUM(C75:C80)</f>
        <v>950.40000000000009</v>
      </c>
      <c r="D74" s="79"/>
      <c r="E74" s="42">
        <f t="shared" ref="E74:E80" si="40">C74/C182*100</f>
        <v>5.4247194602678128</v>
      </c>
      <c r="F74" s="42"/>
      <c r="G74" s="13" t="s">
        <v>31</v>
      </c>
      <c r="H74" s="13" t="s">
        <v>31</v>
      </c>
      <c r="I74" s="330">
        <f>SUM(I75:I80)</f>
        <v>289711.32</v>
      </c>
      <c r="J74" s="116"/>
      <c r="K74" s="42">
        <f>I74/I$182*100</f>
        <v>6.1353175041132317</v>
      </c>
      <c r="L74" s="13"/>
      <c r="M74" s="330">
        <f t="shared" si="4"/>
        <v>289711.32</v>
      </c>
      <c r="N74" s="116"/>
      <c r="O74" s="330">
        <f>SUM(O75:O80)</f>
        <v>0</v>
      </c>
      <c r="P74" s="116"/>
      <c r="Q74" s="330">
        <f t="shared" si="5"/>
        <v>304.83093434343431</v>
      </c>
      <c r="R74" s="14"/>
      <c r="S74" s="13" t="s">
        <v>31</v>
      </c>
      <c r="T74" s="48" t="s">
        <v>31</v>
      </c>
      <c r="U74" s="79">
        <f>SUM(U75:U80)</f>
        <v>943.9</v>
      </c>
      <c r="V74" s="79"/>
      <c r="W74" s="42">
        <f t="shared" ref="W74:W80" si="41">U74/U182*100</f>
        <v>5.3004863037545347</v>
      </c>
      <c r="X74" s="42"/>
      <c r="Y74" s="13" t="s">
        <v>31</v>
      </c>
      <c r="Z74" s="13" t="s">
        <v>31</v>
      </c>
      <c r="AA74" s="330">
        <f>SUM(AA75:AA80)</f>
        <v>310566.63999999996</v>
      </c>
      <c r="AB74" s="116"/>
      <c r="AC74" s="42">
        <f>IFERROR(AA74/AA$182*100,0)</f>
        <v>6.535167468429921</v>
      </c>
      <c r="AD74" s="13"/>
      <c r="AE74" s="330">
        <f t="shared" si="6"/>
        <v>310566.63999999996</v>
      </c>
      <c r="AF74" s="116"/>
      <c r="AG74" s="330">
        <f>SUM(AG75:AG80)</f>
        <v>0</v>
      </c>
      <c r="AH74" s="116"/>
      <c r="AI74" s="330">
        <f t="shared" si="7"/>
        <v>329.0249390825299</v>
      </c>
      <c r="AJ74" s="14"/>
      <c r="AK74" s="13" t="s">
        <v>31</v>
      </c>
      <c r="AL74" s="48" t="s">
        <v>31</v>
      </c>
      <c r="AM74" s="330">
        <f t="shared" si="9"/>
        <v>1894.3000000000002</v>
      </c>
      <c r="AN74" s="116"/>
      <c r="AO74" s="42">
        <f t="shared" ref="AO74:AO80" si="42">AM74/AM182*100</f>
        <v>5.3620964911287512</v>
      </c>
      <c r="AP74" s="13"/>
      <c r="AQ74" s="330" t="s">
        <v>31</v>
      </c>
      <c r="AR74" s="14" t="s">
        <v>31</v>
      </c>
      <c r="AS74" s="442">
        <f t="shared" si="10"/>
        <v>600277.96</v>
      </c>
      <c r="AT74" s="116"/>
      <c r="AU74" s="42">
        <f>IFERROR(AS74/AS$182*100,0)</f>
        <v>6.3358799826632675</v>
      </c>
      <c r="AV74" s="14"/>
      <c r="AW74" s="330">
        <f t="shared" si="11"/>
        <v>600277.96</v>
      </c>
      <c r="AX74" s="48"/>
      <c r="AY74" s="330">
        <f t="shared" si="12"/>
        <v>0</v>
      </c>
      <c r="AZ74" s="116"/>
      <c r="BA74" s="330">
        <f t="shared" si="8"/>
        <v>316.8864277041651</v>
      </c>
      <c r="BB74" s="14"/>
      <c r="BC74" s="13" t="s">
        <v>31</v>
      </c>
      <c r="BD74" s="48" t="s">
        <v>31</v>
      </c>
      <c r="BE74" s="20"/>
      <c r="BF74" s="20"/>
      <c r="BG74" s="13" t="s">
        <v>31</v>
      </c>
      <c r="BH74" s="13" t="s">
        <v>31</v>
      </c>
      <c r="BI74" s="116"/>
      <c r="BJ74" s="116"/>
      <c r="BK74" s="14"/>
      <c r="BL74" s="116"/>
      <c r="BM74" s="116"/>
      <c r="BN74" s="116"/>
      <c r="BO74" s="116"/>
      <c r="BP74" s="13" t="s">
        <v>31</v>
      </c>
      <c r="BQ74" s="48" t="s">
        <v>31</v>
      </c>
      <c r="BR74" s="396"/>
      <c r="BS74" s="397"/>
      <c r="BT74" s="397"/>
    </row>
    <row r="75" spans="1:72" ht="11.25" customHeight="1" outlineLevel="1">
      <c r="A75" s="478"/>
      <c r="B75" s="277" t="s">
        <v>36</v>
      </c>
      <c r="C75" s="80">
        <v>871.7</v>
      </c>
      <c r="D75" s="80"/>
      <c r="E75" s="40">
        <f t="shared" si="40"/>
        <v>20.066758747697978</v>
      </c>
      <c r="F75" s="40"/>
      <c r="G75" s="13" t="s">
        <v>31</v>
      </c>
      <c r="H75" s="13" t="s">
        <v>31</v>
      </c>
      <c r="I75" s="105">
        <v>268061.58</v>
      </c>
      <c r="J75" s="116"/>
      <c r="K75" s="40">
        <f>I75/I$183*100</f>
        <v>12.480267457953289</v>
      </c>
      <c r="L75" s="13"/>
      <c r="M75" s="105">
        <f t="shared" si="4"/>
        <v>268061.58</v>
      </c>
      <c r="N75" s="116"/>
      <c r="O75" s="116"/>
      <c r="P75" s="116"/>
      <c r="Q75" s="105">
        <f t="shared" ref="Q75:Q80" si="43">IFERROR(I75/C75,0)</f>
        <v>307.51586555007458</v>
      </c>
      <c r="R75" s="14"/>
      <c r="S75" s="13" t="s">
        <v>31</v>
      </c>
      <c r="T75" s="48" t="s">
        <v>31</v>
      </c>
      <c r="U75" s="80">
        <v>862</v>
      </c>
      <c r="V75" s="80"/>
      <c r="W75" s="40">
        <f t="shared" si="41"/>
        <v>19.519927536231883</v>
      </c>
      <c r="X75" s="40"/>
      <c r="Y75" s="13" t="s">
        <v>31</v>
      </c>
      <c r="Z75" s="13" t="s">
        <v>31</v>
      </c>
      <c r="AA75" s="105">
        <v>287788.59999999998</v>
      </c>
      <c r="AB75" s="116"/>
      <c r="AC75" s="40">
        <f>IFERROR(AA75/AA$183*100,0)</f>
        <v>12.360379174636664</v>
      </c>
      <c r="AD75" s="13"/>
      <c r="AE75" s="105">
        <f t="shared" si="6"/>
        <v>287788.59999999998</v>
      </c>
      <c r="AF75" s="116"/>
      <c r="AG75" s="116"/>
      <c r="AH75" s="116"/>
      <c r="AI75" s="105">
        <f t="shared" ref="AI75:AI80" si="44">IFERROR(AA75/U75,0)</f>
        <v>333.86148491879345</v>
      </c>
      <c r="AJ75" s="14"/>
      <c r="AK75" s="13" t="s">
        <v>31</v>
      </c>
      <c r="AL75" s="48" t="s">
        <v>31</v>
      </c>
      <c r="AM75" s="105">
        <f t="shared" si="9"/>
        <v>1733.7</v>
      </c>
      <c r="AN75" s="116"/>
      <c r="AO75" s="40">
        <f t="shared" si="42"/>
        <v>19.791095890410958</v>
      </c>
      <c r="AP75" s="13"/>
      <c r="AQ75" s="105" t="s">
        <v>31</v>
      </c>
      <c r="AR75" s="14" t="s">
        <v>31</v>
      </c>
      <c r="AS75" s="36">
        <f t="shared" si="10"/>
        <v>555850.17999999993</v>
      </c>
      <c r="AT75" s="116"/>
      <c r="AU75" s="40">
        <f>IFERROR(AS75/AS$183*100,0)</f>
        <v>12.417907015579296</v>
      </c>
      <c r="AV75" s="14"/>
      <c r="AW75" s="36">
        <f t="shared" si="11"/>
        <v>555850.17999999993</v>
      </c>
      <c r="AX75" s="48"/>
      <c r="AY75" s="36">
        <f t="shared" si="12"/>
        <v>0</v>
      </c>
      <c r="AZ75" s="116"/>
      <c r="BA75" s="105">
        <f t="shared" ref="BA75:BA80" si="45">IFERROR(AS75/AM75,0)</f>
        <v>320.61497375555166</v>
      </c>
      <c r="BB75" s="14"/>
      <c r="BC75" s="13" t="s">
        <v>31</v>
      </c>
      <c r="BD75" s="48" t="s">
        <v>31</v>
      </c>
      <c r="BE75" s="20"/>
      <c r="BF75" s="20"/>
      <c r="BG75" s="13" t="s">
        <v>31</v>
      </c>
      <c r="BH75" s="13" t="s">
        <v>31</v>
      </c>
      <c r="BI75" s="116"/>
      <c r="BJ75" s="116"/>
      <c r="BK75" s="14"/>
      <c r="BL75" s="116"/>
      <c r="BM75" s="116"/>
      <c r="BN75" s="116"/>
      <c r="BO75" s="116"/>
      <c r="BP75" s="13" t="s">
        <v>31</v>
      </c>
      <c r="BQ75" s="48" t="s">
        <v>31</v>
      </c>
      <c r="BR75" s="396"/>
      <c r="BS75" s="397"/>
      <c r="BT75" s="397"/>
    </row>
    <row r="76" spans="1:72" ht="11.25" customHeight="1" outlineLevel="1">
      <c r="A76" s="478"/>
      <c r="B76" s="277" t="s">
        <v>37</v>
      </c>
      <c r="C76" s="80">
        <v>78.7</v>
      </c>
      <c r="D76" s="80"/>
      <c r="E76" s="40">
        <f t="shared" si="40"/>
        <v>1.8116942909760594</v>
      </c>
      <c r="F76" s="40"/>
      <c r="G76" s="13" t="s">
        <v>31</v>
      </c>
      <c r="H76" s="13" t="s">
        <v>31</v>
      </c>
      <c r="I76" s="105">
        <v>20592.03</v>
      </c>
      <c r="J76" s="116"/>
      <c r="K76" s="40">
        <f>I76/I$184*100</f>
        <v>3.6676197283756204</v>
      </c>
      <c r="L76" s="13"/>
      <c r="M76" s="105">
        <f t="shared" ref="M76:M113" si="46">I76-O76</f>
        <v>20592.03</v>
      </c>
      <c r="N76" s="116"/>
      <c r="O76" s="116"/>
      <c r="P76" s="116"/>
      <c r="Q76" s="105">
        <f t="shared" si="43"/>
        <v>261.65222363405337</v>
      </c>
      <c r="R76" s="14"/>
      <c r="S76" s="13" t="s">
        <v>31</v>
      </c>
      <c r="T76" s="48" t="s">
        <v>31</v>
      </c>
      <c r="U76" s="80">
        <v>81.900000000000006</v>
      </c>
      <c r="V76" s="80"/>
      <c r="W76" s="40">
        <f t="shared" si="41"/>
        <v>1.8546195652173914</v>
      </c>
      <c r="X76" s="40"/>
      <c r="Y76" s="13" t="s">
        <v>31</v>
      </c>
      <c r="Z76" s="13" t="s">
        <v>31</v>
      </c>
      <c r="AA76" s="105">
        <v>22415.17</v>
      </c>
      <c r="AB76" s="116"/>
      <c r="AC76" s="40">
        <f>IFERROR(AA76/AA$184*100,0)</f>
        <v>6.4794606804678745</v>
      </c>
      <c r="AD76" s="13"/>
      <c r="AE76" s="105">
        <f t="shared" ref="AE76:AE113" si="47">AA76-AG76</f>
        <v>22415.17</v>
      </c>
      <c r="AF76" s="116"/>
      <c r="AG76" s="116"/>
      <c r="AH76" s="116"/>
      <c r="AI76" s="105">
        <f t="shared" si="44"/>
        <v>273.68949938949936</v>
      </c>
      <c r="AJ76" s="14"/>
      <c r="AK76" s="13" t="s">
        <v>31</v>
      </c>
      <c r="AL76" s="48" t="s">
        <v>31</v>
      </c>
      <c r="AM76" s="105">
        <f t="shared" si="9"/>
        <v>160.60000000000002</v>
      </c>
      <c r="AN76" s="116"/>
      <c r="AO76" s="40">
        <f t="shared" si="42"/>
        <v>1.8333333333333337</v>
      </c>
      <c r="AP76" s="13"/>
      <c r="AQ76" s="105" t="s">
        <v>31</v>
      </c>
      <c r="AR76" s="14" t="s">
        <v>31</v>
      </c>
      <c r="AS76" s="36">
        <f t="shared" si="10"/>
        <v>43007.199999999997</v>
      </c>
      <c r="AT76" s="116"/>
      <c r="AU76" s="40">
        <f>IFERROR(AS76/AS$184*100,0)</f>
        <v>4.7396244320851686</v>
      </c>
      <c r="AV76" s="14"/>
      <c r="AW76" s="36">
        <f t="shared" si="11"/>
        <v>43007.199999999997</v>
      </c>
      <c r="AX76" s="48"/>
      <c r="AY76" s="36">
        <f t="shared" si="12"/>
        <v>0</v>
      </c>
      <c r="AZ76" s="116"/>
      <c r="BA76" s="105">
        <f t="shared" si="45"/>
        <v>267.79078455790778</v>
      </c>
      <c r="BB76" s="14"/>
      <c r="BC76" s="13" t="s">
        <v>31</v>
      </c>
      <c r="BD76" s="48" t="s">
        <v>31</v>
      </c>
      <c r="BE76" s="20"/>
      <c r="BF76" s="20"/>
      <c r="BG76" s="13" t="s">
        <v>31</v>
      </c>
      <c r="BH76" s="13" t="s">
        <v>31</v>
      </c>
      <c r="BI76" s="116"/>
      <c r="BJ76" s="116"/>
      <c r="BK76" s="14"/>
      <c r="BL76" s="116"/>
      <c r="BM76" s="116"/>
      <c r="BN76" s="116"/>
      <c r="BO76" s="116"/>
      <c r="BP76" s="13" t="s">
        <v>31</v>
      </c>
      <c r="BQ76" s="48" t="s">
        <v>31</v>
      </c>
      <c r="BR76" s="396"/>
      <c r="BS76" s="397"/>
      <c r="BT76" s="397"/>
    </row>
    <row r="77" spans="1:72" ht="11.25" customHeight="1" outlineLevel="1">
      <c r="A77" s="478"/>
      <c r="B77" s="277" t="s">
        <v>38</v>
      </c>
      <c r="C77" s="80">
        <v>0</v>
      </c>
      <c r="D77" s="80"/>
      <c r="E77" s="40">
        <f t="shared" si="40"/>
        <v>0</v>
      </c>
      <c r="F77" s="40"/>
      <c r="G77" s="13" t="s">
        <v>31</v>
      </c>
      <c r="H77" s="13" t="s">
        <v>31</v>
      </c>
      <c r="I77" s="105">
        <v>0</v>
      </c>
      <c r="J77" s="116"/>
      <c r="K77" s="40">
        <f>I77/I$185*100</f>
        <v>0</v>
      </c>
      <c r="L77" s="13"/>
      <c r="M77" s="105">
        <f t="shared" si="46"/>
        <v>0</v>
      </c>
      <c r="N77" s="116"/>
      <c r="O77" s="116"/>
      <c r="P77" s="116"/>
      <c r="Q77" s="105">
        <f t="shared" si="43"/>
        <v>0</v>
      </c>
      <c r="R77" s="14"/>
      <c r="S77" s="13" t="s">
        <v>31</v>
      </c>
      <c r="T77" s="48" t="s">
        <v>31</v>
      </c>
      <c r="U77" s="80">
        <v>0</v>
      </c>
      <c r="V77" s="80"/>
      <c r="W77" s="40">
        <f t="shared" si="41"/>
        <v>0</v>
      </c>
      <c r="X77" s="40"/>
      <c r="Y77" s="13" t="s">
        <v>31</v>
      </c>
      <c r="Z77" s="13" t="s">
        <v>31</v>
      </c>
      <c r="AA77" s="105">
        <v>0</v>
      </c>
      <c r="AB77" s="116"/>
      <c r="AC77" s="40">
        <f>IFERROR(AA77/AA$185*100,0)</f>
        <v>0</v>
      </c>
      <c r="AD77" s="13"/>
      <c r="AE77" s="105">
        <f t="shared" si="47"/>
        <v>0</v>
      </c>
      <c r="AF77" s="116"/>
      <c r="AG77" s="116"/>
      <c r="AH77" s="116"/>
      <c r="AI77" s="105">
        <f t="shared" si="44"/>
        <v>0</v>
      </c>
      <c r="AJ77" s="14"/>
      <c r="AK77" s="13" t="s">
        <v>31</v>
      </c>
      <c r="AL77" s="48" t="s">
        <v>31</v>
      </c>
      <c r="AM77" s="105">
        <f t="shared" si="9"/>
        <v>0</v>
      </c>
      <c r="AN77" s="116"/>
      <c r="AO77" s="40">
        <f t="shared" si="42"/>
        <v>0</v>
      </c>
      <c r="AP77" s="13"/>
      <c r="AQ77" s="105" t="s">
        <v>31</v>
      </c>
      <c r="AR77" s="14" t="s">
        <v>31</v>
      </c>
      <c r="AS77" s="36">
        <f t="shared" si="10"/>
        <v>0</v>
      </c>
      <c r="AT77" s="116"/>
      <c r="AU77" s="40">
        <f>IFERROR(AS77/AS$185*100,0)</f>
        <v>0</v>
      </c>
      <c r="AV77" s="14"/>
      <c r="AW77" s="36">
        <f t="shared" si="11"/>
        <v>0</v>
      </c>
      <c r="AX77" s="48"/>
      <c r="AY77" s="36">
        <f t="shared" si="12"/>
        <v>0</v>
      </c>
      <c r="AZ77" s="116"/>
      <c r="BA77" s="105">
        <f t="shared" si="45"/>
        <v>0</v>
      </c>
      <c r="BB77" s="14"/>
      <c r="BC77" s="13" t="s">
        <v>31</v>
      </c>
      <c r="BD77" s="48" t="s">
        <v>31</v>
      </c>
      <c r="BE77" s="20"/>
      <c r="BF77" s="20"/>
      <c r="BG77" s="13" t="s">
        <v>31</v>
      </c>
      <c r="BH77" s="13" t="s">
        <v>31</v>
      </c>
      <c r="BI77" s="116"/>
      <c r="BJ77" s="116"/>
      <c r="BK77" s="14"/>
      <c r="BL77" s="116"/>
      <c r="BM77" s="116"/>
      <c r="BN77" s="116"/>
      <c r="BO77" s="116"/>
      <c r="BP77" s="13" t="s">
        <v>31</v>
      </c>
      <c r="BQ77" s="48" t="s">
        <v>31</v>
      </c>
      <c r="BR77" s="396"/>
      <c r="BS77" s="397"/>
      <c r="BT77" s="397"/>
    </row>
    <row r="78" spans="1:72" ht="11.25" customHeight="1" outlineLevel="1">
      <c r="A78" s="478"/>
      <c r="B78" s="277" t="s">
        <v>39</v>
      </c>
      <c r="C78" s="80">
        <v>0</v>
      </c>
      <c r="D78" s="80"/>
      <c r="E78" s="40">
        <f t="shared" si="40"/>
        <v>0</v>
      </c>
      <c r="F78" s="40"/>
      <c r="G78" s="13" t="s">
        <v>31</v>
      </c>
      <c r="H78" s="13" t="s">
        <v>31</v>
      </c>
      <c r="I78" s="105">
        <v>1057.71</v>
      </c>
      <c r="J78" s="116"/>
      <c r="K78" s="40">
        <f>I78/I$186*100</f>
        <v>0.6160551532216888</v>
      </c>
      <c r="L78" s="13"/>
      <c r="M78" s="105">
        <f t="shared" si="46"/>
        <v>1057.71</v>
      </c>
      <c r="N78" s="116"/>
      <c r="O78" s="116"/>
      <c r="P78" s="116"/>
      <c r="Q78" s="105">
        <f t="shared" si="43"/>
        <v>0</v>
      </c>
      <c r="R78" s="14"/>
      <c r="S78" s="13" t="s">
        <v>31</v>
      </c>
      <c r="T78" s="48" t="s">
        <v>31</v>
      </c>
      <c r="U78" s="80">
        <v>0</v>
      </c>
      <c r="V78" s="80"/>
      <c r="W78" s="40">
        <f t="shared" si="41"/>
        <v>0</v>
      </c>
      <c r="X78" s="40"/>
      <c r="Y78" s="13" t="s">
        <v>31</v>
      </c>
      <c r="Z78" s="13" t="s">
        <v>31</v>
      </c>
      <c r="AA78" s="105">
        <v>362.87</v>
      </c>
      <c r="AB78" s="116"/>
      <c r="AC78" s="40">
        <f>IFERROR(AA78/AA$186*100,0)</f>
        <v>0.213666568986775</v>
      </c>
      <c r="AD78" s="13"/>
      <c r="AE78" s="105">
        <f t="shared" si="47"/>
        <v>362.87</v>
      </c>
      <c r="AF78" s="116"/>
      <c r="AG78" s="116"/>
      <c r="AH78" s="116"/>
      <c r="AI78" s="105">
        <f t="shared" si="44"/>
        <v>0</v>
      </c>
      <c r="AJ78" s="14"/>
      <c r="AK78" s="13" t="s">
        <v>31</v>
      </c>
      <c r="AL78" s="48" t="s">
        <v>31</v>
      </c>
      <c r="AM78" s="105">
        <f t="shared" ref="AM78:AM137" si="48">C78+U78</f>
        <v>0</v>
      </c>
      <c r="AN78" s="116"/>
      <c r="AO78" s="40">
        <f t="shared" si="42"/>
        <v>0</v>
      </c>
      <c r="AP78" s="13"/>
      <c r="AQ78" s="105" t="s">
        <v>31</v>
      </c>
      <c r="AR78" s="14" t="s">
        <v>31</v>
      </c>
      <c r="AS78" s="36">
        <f t="shared" ref="AS78:AS137" si="49">I78+AA78</f>
        <v>1420.58</v>
      </c>
      <c r="AT78" s="116"/>
      <c r="AU78" s="40">
        <f>IFERROR(AS78/AS$186*100,0)</f>
        <v>0.41595706203334404</v>
      </c>
      <c r="AV78" s="14"/>
      <c r="AW78" s="36">
        <f t="shared" ref="AW78:AW137" si="50">M78+AE78</f>
        <v>1420.58</v>
      </c>
      <c r="AX78" s="48"/>
      <c r="AY78" s="36">
        <f t="shared" ref="AY78:AY137" si="51">O78+AG78</f>
        <v>0</v>
      </c>
      <c r="AZ78" s="116"/>
      <c r="BA78" s="105">
        <f t="shared" si="45"/>
        <v>0</v>
      </c>
      <c r="BB78" s="14"/>
      <c r="BC78" s="13" t="s">
        <v>31</v>
      </c>
      <c r="BD78" s="48" t="s">
        <v>31</v>
      </c>
      <c r="BE78" s="20"/>
      <c r="BF78" s="20"/>
      <c r="BG78" s="13" t="s">
        <v>31</v>
      </c>
      <c r="BH78" s="13" t="s">
        <v>31</v>
      </c>
      <c r="BI78" s="116"/>
      <c r="BJ78" s="116"/>
      <c r="BK78" s="14"/>
      <c r="BL78" s="116"/>
      <c r="BM78" s="116"/>
      <c r="BN78" s="116"/>
      <c r="BO78" s="116"/>
      <c r="BP78" s="13" t="s">
        <v>31</v>
      </c>
      <c r="BQ78" s="48" t="s">
        <v>31</v>
      </c>
      <c r="BR78" s="396"/>
      <c r="BS78" s="397"/>
      <c r="BT78" s="397"/>
    </row>
    <row r="79" spans="1:72" ht="11.25" customHeight="1" outlineLevel="1">
      <c r="A79" s="478"/>
      <c r="B79" s="277" t="s">
        <v>40</v>
      </c>
      <c r="C79" s="80">
        <v>0</v>
      </c>
      <c r="D79" s="80"/>
      <c r="E79" s="40">
        <f t="shared" si="40"/>
        <v>0</v>
      </c>
      <c r="F79" s="40"/>
      <c r="G79" s="13" t="s">
        <v>31</v>
      </c>
      <c r="H79" s="13" t="s">
        <v>31</v>
      </c>
      <c r="I79" s="105">
        <v>0</v>
      </c>
      <c r="J79" s="116"/>
      <c r="K79" s="40" t="s">
        <v>31</v>
      </c>
      <c r="L79" s="13"/>
      <c r="M79" s="105">
        <f t="shared" si="46"/>
        <v>0</v>
      </c>
      <c r="N79" s="116"/>
      <c r="O79" s="116"/>
      <c r="P79" s="116"/>
      <c r="Q79" s="105">
        <f t="shared" si="43"/>
        <v>0</v>
      </c>
      <c r="R79" s="14"/>
      <c r="S79" s="13" t="s">
        <v>31</v>
      </c>
      <c r="T79" s="48" t="s">
        <v>31</v>
      </c>
      <c r="U79" s="80">
        <v>0</v>
      </c>
      <c r="V79" s="80"/>
      <c r="W79" s="40">
        <f t="shared" si="41"/>
        <v>0</v>
      </c>
      <c r="X79" s="40"/>
      <c r="Y79" s="13" t="s">
        <v>31</v>
      </c>
      <c r="Z79" s="13" t="s">
        <v>31</v>
      </c>
      <c r="AA79" s="105">
        <v>0</v>
      </c>
      <c r="AB79" s="116"/>
      <c r="AC79" s="40" t="s">
        <v>31</v>
      </c>
      <c r="AD79" s="13"/>
      <c r="AE79" s="105">
        <f t="shared" si="47"/>
        <v>0</v>
      </c>
      <c r="AF79" s="116"/>
      <c r="AG79" s="116"/>
      <c r="AH79" s="116"/>
      <c r="AI79" s="105">
        <f t="shared" si="44"/>
        <v>0</v>
      </c>
      <c r="AJ79" s="14"/>
      <c r="AK79" s="13" t="s">
        <v>31</v>
      </c>
      <c r="AL79" s="48" t="s">
        <v>31</v>
      </c>
      <c r="AM79" s="105">
        <f t="shared" si="48"/>
        <v>0</v>
      </c>
      <c r="AN79" s="116"/>
      <c r="AO79" s="40">
        <f t="shared" si="42"/>
        <v>0</v>
      </c>
      <c r="AP79" s="13"/>
      <c r="AQ79" s="105" t="s">
        <v>31</v>
      </c>
      <c r="AR79" s="14" t="s">
        <v>31</v>
      </c>
      <c r="AS79" s="36">
        <f t="shared" si="49"/>
        <v>0</v>
      </c>
      <c r="AT79" s="116"/>
      <c r="AU79" s="40" t="s">
        <v>31</v>
      </c>
      <c r="AV79" s="14"/>
      <c r="AW79" s="36">
        <f t="shared" si="50"/>
        <v>0</v>
      </c>
      <c r="AX79" s="48"/>
      <c r="AY79" s="36">
        <f t="shared" si="51"/>
        <v>0</v>
      </c>
      <c r="AZ79" s="116"/>
      <c r="BA79" s="105">
        <f t="shared" si="45"/>
        <v>0</v>
      </c>
      <c r="BB79" s="14"/>
      <c r="BC79" s="13" t="s">
        <v>31</v>
      </c>
      <c r="BD79" s="48" t="s">
        <v>31</v>
      </c>
      <c r="BE79" s="20"/>
      <c r="BF79" s="20"/>
      <c r="BG79" s="13" t="s">
        <v>31</v>
      </c>
      <c r="BH79" s="13" t="s">
        <v>31</v>
      </c>
      <c r="BI79" s="116"/>
      <c r="BJ79" s="116"/>
      <c r="BK79" s="14"/>
      <c r="BL79" s="116"/>
      <c r="BM79" s="116"/>
      <c r="BN79" s="116"/>
      <c r="BO79" s="116"/>
      <c r="BP79" s="13" t="s">
        <v>31</v>
      </c>
      <c r="BQ79" s="48" t="s">
        <v>31</v>
      </c>
      <c r="BR79" s="396"/>
      <c r="BS79" s="397"/>
      <c r="BT79" s="397"/>
    </row>
    <row r="80" spans="1:72" ht="11.25" customHeight="1" outlineLevel="1">
      <c r="A80" s="478"/>
      <c r="B80" s="317" t="s">
        <v>41</v>
      </c>
      <c r="C80" s="80">
        <v>0</v>
      </c>
      <c r="D80" s="80"/>
      <c r="E80" s="40">
        <f t="shared" si="40"/>
        <v>0</v>
      </c>
      <c r="F80" s="40"/>
      <c r="G80" s="13" t="s">
        <v>31</v>
      </c>
      <c r="H80" s="13" t="s">
        <v>31</v>
      </c>
      <c r="I80" s="105">
        <v>0</v>
      </c>
      <c r="J80" s="116"/>
      <c r="K80" s="40">
        <f>IFERROR(I80/I$188*100,0)</f>
        <v>0</v>
      </c>
      <c r="L80" s="13"/>
      <c r="M80" s="105">
        <f t="shared" si="46"/>
        <v>0</v>
      </c>
      <c r="N80" s="116"/>
      <c r="O80" s="116"/>
      <c r="P80" s="116"/>
      <c r="Q80" s="105">
        <f t="shared" si="43"/>
        <v>0</v>
      </c>
      <c r="R80" s="14"/>
      <c r="S80" s="13" t="s">
        <v>31</v>
      </c>
      <c r="T80" s="48" t="s">
        <v>31</v>
      </c>
      <c r="U80" s="80">
        <v>0</v>
      </c>
      <c r="V80" s="80"/>
      <c r="W80" s="40">
        <f t="shared" si="41"/>
        <v>0</v>
      </c>
      <c r="X80" s="40"/>
      <c r="Y80" s="13" t="s">
        <v>31</v>
      </c>
      <c r="Z80" s="13" t="s">
        <v>31</v>
      </c>
      <c r="AA80" s="105">
        <v>0</v>
      </c>
      <c r="AB80" s="116"/>
      <c r="AC80" s="40">
        <f>IFERROR(AA80/AA$188*100,0)</f>
        <v>0</v>
      </c>
      <c r="AD80" s="13"/>
      <c r="AE80" s="105">
        <f t="shared" si="47"/>
        <v>0</v>
      </c>
      <c r="AF80" s="116"/>
      <c r="AG80" s="116"/>
      <c r="AH80" s="116"/>
      <c r="AI80" s="105">
        <f t="shared" si="44"/>
        <v>0</v>
      </c>
      <c r="AJ80" s="14"/>
      <c r="AK80" s="13" t="s">
        <v>31</v>
      </c>
      <c r="AL80" s="48" t="s">
        <v>31</v>
      </c>
      <c r="AM80" s="105">
        <f t="shared" si="48"/>
        <v>0</v>
      </c>
      <c r="AN80" s="116"/>
      <c r="AO80" s="40">
        <f t="shared" si="42"/>
        <v>0</v>
      </c>
      <c r="AP80" s="13"/>
      <c r="AQ80" s="105" t="s">
        <v>31</v>
      </c>
      <c r="AR80" s="14" t="s">
        <v>31</v>
      </c>
      <c r="AS80" s="36">
        <f t="shared" si="49"/>
        <v>0</v>
      </c>
      <c r="AT80" s="116"/>
      <c r="AU80" s="40">
        <f>IFERROR(AS80/AS$188*100,0)</f>
        <v>0</v>
      </c>
      <c r="AV80" s="14"/>
      <c r="AW80" s="36">
        <f t="shared" si="50"/>
        <v>0</v>
      </c>
      <c r="AX80" s="48"/>
      <c r="AY80" s="36">
        <f t="shared" si="51"/>
        <v>0</v>
      </c>
      <c r="AZ80" s="116"/>
      <c r="BA80" s="105">
        <f t="shared" si="45"/>
        <v>0</v>
      </c>
      <c r="BB80" s="14"/>
      <c r="BC80" s="13" t="s">
        <v>31</v>
      </c>
      <c r="BD80" s="48" t="s">
        <v>31</v>
      </c>
      <c r="BE80" s="20"/>
      <c r="BF80" s="20"/>
      <c r="BG80" s="13" t="s">
        <v>31</v>
      </c>
      <c r="BH80" s="13" t="s">
        <v>31</v>
      </c>
      <c r="BI80" s="116"/>
      <c r="BJ80" s="116"/>
      <c r="BK80" s="14"/>
      <c r="BL80" s="116"/>
      <c r="BM80" s="116"/>
      <c r="BN80" s="116"/>
      <c r="BO80" s="116"/>
      <c r="BP80" s="13" t="s">
        <v>31</v>
      </c>
      <c r="BQ80" s="48" t="s">
        <v>31</v>
      </c>
      <c r="BR80" s="396"/>
      <c r="BS80" s="397"/>
      <c r="BT80" s="397"/>
    </row>
    <row r="81" spans="1:72" s="45" customFormat="1" ht="12.75" customHeight="1">
      <c r="A81" s="478"/>
      <c r="B81" s="147" t="s">
        <v>45</v>
      </c>
      <c r="C81" s="44">
        <f>C82+C85</f>
        <v>910.03333333333342</v>
      </c>
      <c r="D81" s="81"/>
      <c r="E81" s="41">
        <f>C81/C$178*100</f>
        <v>3.4723759084445605</v>
      </c>
      <c r="F81" s="41"/>
      <c r="G81" s="26" t="s">
        <v>31</v>
      </c>
      <c r="H81" s="26" t="s">
        <v>31</v>
      </c>
      <c r="I81" s="82">
        <f>I82+I85</f>
        <v>1852204</v>
      </c>
      <c r="J81" s="114"/>
      <c r="K81" s="41">
        <f>I81/I$178*100</f>
        <v>12.498720768274206</v>
      </c>
      <c r="L81" s="26"/>
      <c r="M81" s="82">
        <f t="shared" si="46"/>
        <v>1841204</v>
      </c>
      <c r="N81" s="114"/>
      <c r="O81" s="82">
        <f>O82+O85</f>
        <v>11000</v>
      </c>
      <c r="P81" s="114"/>
      <c r="Q81" s="82">
        <f t="shared" ref="Q81:Q130" si="52">I81/C81</f>
        <v>2035.3144573458846</v>
      </c>
      <c r="R81" s="26"/>
      <c r="S81" s="26" t="s">
        <v>31</v>
      </c>
      <c r="T81" s="27" t="s">
        <v>31</v>
      </c>
      <c r="U81" s="44">
        <f>U82+U85</f>
        <v>363.56666666666666</v>
      </c>
      <c r="V81" s="81"/>
      <c r="W81" s="41">
        <f>U81/U$178*100</f>
        <v>1.3647499856105025</v>
      </c>
      <c r="X81" s="41"/>
      <c r="Y81" s="26" t="s">
        <v>31</v>
      </c>
      <c r="Z81" s="26" t="s">
        <v>31</v>
      </c>
      <c r="AA81" s="82">
        <f>AA82+AA85</f>
        <v>756023.65</v>
      </c>
      <c r="AB81" s="114"/>
      <c r="AC81" s="41">
        <f>IFERROR(AA81/AA$178*100,0)</f>
        <v>5.1550101272699527</v>
      </c>
      <c r="AD81" s="26"/>
      <c r="AE81" s="82">
        <f t="shared" si="47"/>
        <v>745023.65</v>
      </c>
      <c r="AF81" s="114"/>
      <c r="AG81" s="82">
        <f>AG82+AG85</f>
        <v>11000</v>
      </c>
      <c r="AH81" s="114"/>
      <c r="AI81" s="82">
        <f t="shared" ref="AI81:AI131" si="53">AA81/U81</f>
        <v>2079.463601356927</v>
      </c>
      <c r="AJ81" s="26"/>
      <c r="AK81" s="26" t="s">
        <v>31</v>
      </c>
      <c r="AL81" s="27" t="s">
        <v>31</v>
      </c>
      <c r="AM81" s="82">
        <f t="shared" si="48"/>
        <v>1273.6000000000001</v>
      </c>
      <c r="AN81" s="114"/>
      <c r="AO81" s="41">
        <f>AM81/AM$178*100</f>
        <v>2.4099486069376854</v>
      </c>
      <c r="AP81" s="26"/>
      <c r="AQ81" s="82" t="s">
        <v>31</v>
      </c>
      <c r="AR81" s="26" t="s">
        <v>31</v>
      </c>
      <c r="AS81" s="441">
        <f t="shared" si="49"/>
        <v>2608227.65</v>
      </c>
      <c r="AT81" s="114"/>
      <c r="AU81" s="41">
        <f>IFERROR(AS81/AS$178*100,0)</f>
        <v>8.8459620132275756</v>
      </c>
      <c r="AV81" s="26"/>
      <c r="AW81" s="82">
        <f t="shared" si="50"/>
        <v>2586227.65</v>
      </c>
      <c r="AX81" s="27"/>
      <c r="AY81" s="82">
        <f t="shared" si="51"/>
        <v>22000</v>
      </c>
      <c r="AZ81" s="114"/>
      <c r="BA81" s="82">
        <f t="shared" ref="BA81:BA131" si="54">AS81/AM81</f>
        <v>2047.9174387562812</v>
      </c>
      <c r="BB81" s="26"/>
      <c r="BC81" s="26" t="s">
        <v>31</v>
      </c>
      <c r="BD81" s="27" t="s">
        <v>31</v>
      </c>
      <c r="BE81" s="25"/>
      <c r="BF81" s="25"/>
      <c r="BG81" s="26" t="s">
        <v>31</v>
      </c>
      <c r="BH81" s="26" t="s">
        <v>31</v>
      </c>
      <c r="BI81" s="114"/>
      <c r="BJ81" s="114"/>
      <c r="BK81" s="26"/>
      <c r="BL81" s="114"/>
      <c r="BM81" s="114"/>
      <c r="BN81" s="114"/>
      <c r="BO81" s="114"/>
      <c r="BP81" s="26" t="s">
        <v>31</v>
      </c>
      <c r="BQ81" s="27" t="s">
        <v>31</v>
      </c>
      <c r="BR81" s="396"/>
      <c r="BS81" s="397"/>
      <c r="BT81" s="397"/>
    </row>
    <row r="82" spans="1:72" ht="15" customHeight="1">
      <c r="A82" s="478"/>
      <c r="B82" s="277" t="s">
        <v>32</v>
      </c>
      <c r="C82" s="79">
        <f>SUM(C83:C84)</f>
        <v>814.83333333333337</v>
      </c>
      <c r="D82" s="79"/>
      <c r="E82" s="42">
        <f>C82/C$179*100</f>
        <v>9.3788367096378149</v>
      </c>
      <c r="F82" s="40"/>
      <c r="G82" s="13" t="s">
        <v>31</v>
      </c>
      <c r="H82" s="13" t="s">
        <v>31</v>
      </c>
      <c r="I82" s="330">
        <f>SUM(I83:I84)</f>
        <v>1788593.42</v>
      </c>
      <c r="J82" s="116"/>
      <c r="K82" s="42">
        <f>I82/I$179*100</f>
        <v>17.713893248096628</v>
      </c>
      <c r="L82" s="13"/>
      <c r="M82" s="330">
        <f t="shared" si="46"/>
        <v>1777593.42</v>
      </c>
      <c r="N82" s="116"/>
      <c r="O82" s="330">
        <f>SUM(O83:O84)</f>
        <v>11000</v>
      </c>
      <c r="P82" s="116"/>
      <c r="Q82" s="330">
        <f t="shared" si="52"/>
        <v>2195.0420372264266</v>
      </c>
      <c r="R82" s="14"/>
      <c r="S82" s="13" t="s">
        <v>31</v>
      </c>
      <c r="T82" s="48" t="s">
        <v>31</v>
      </c>
      <c r="U82" s="79">
        <f>SUM(U83:U84)</f>
        <v>275.26666666666665</v>
      </c>
      <c r="V82" s="79"/>
      <c r="W82" s="42">
        <f>U82/U$179*100</f>
        <v>3.1166968599033815</v>
      </c>
      <c r="X82" s="40"/>
      <c r="Y82" s="13" t="s">
        <v>31</v>
      </c>
      <c r="Z82" s="13" t="s">
        <v>31</v>
      </c>
      <c r="AA82" s="330">
        <f>SUM(AA83:AA84)</f>
        <v>681039.41</v>
      </c>
      <c r="AB82" s="116"/>
      <c r="AC82" s="42">
        <f>IFERROR(AA82/AA$179*100,0)</f>
        <v>6.8697719511942017</v>
      </c>
      <c r="AD82" s="13"/>
      <c r="AE82" s="330">
        <f t="shared" si="47"/>
        <v>670039.41</v>
      </c>
      <c r="AF82" s="116"/>
      <c r="AG82" s="330">
        <f>SUM(AG83:AG84)</f>
        <v>11000</v>
      </c>
      <c r="AH82" s="116"/>
      <c r="AI82" s="330">
        <f t="shared" si="53"/>
        <v>2474.1078106078958</v>
      </c>
      <c r="AJ82" s="14"/>
      <c r="AK82" s="13" t="s">
        <v>31</v>
      </c>
      <c r="AL82" s="48" t="s">
        <v>31</v>
      </c>
      <c r="AM82" s="330">
        <f t="shared" si="48"/>
        <v>1090.0999999999999</v>
      </c>
      <c r="AN82" s="116"/>
      <c r="AO82" s="42">
        <f>AM82/AM$179*100</f>
        <v>6.2220319634703189</v>
      </c>
      <c r="AP82" s="13"/>
      <c r="AQ82" s="330" t="s">
        <v>31</v>
      </c>
      <c r="AR82" s="14" t="s">
        <v>31</v>
      </c>
      <c r="AS82" s="442">
        <f t="shared" si="49"/>
        <v>2469632.83</v>
      </c>
      <c r="AT82" s="116"/>
      <c r="AU82" s="42">
        <f>IFERROR(AS82/AS$179*100,0)</f>
        <v>12.341568487130647</v>
      </c>
      <c r="AV82" s="14"/>
      <c r="AW82" s="330">
        <f t="shared" si="50"/>
        <v>2447632.83</v>
      </c>
      <c r="AX82" s="48"/>
      <c r="AY82" s="330">
        <f t="shared" si="51"/>
        <v>22000</v>
      </c>
      <c r="AZ82" s="116"/>
      <c r="BA82" s="330">
        <f t="shared" si="54"/>
        <v>2265.5103476745257</v>
      </c>
      <c r="BB82" s="14"/>
      <c r="BC82" s="13" t="s">
        <v>31</v>
      </c>
      <c r="BD82" s="48" t="s">
        <v>31</v>
      </c>
      <c r="BE82" s="20"/>
      <c r="BF82" s="20"/>
      <c r="BG82" s="13" t="s">
        <v>31</v>
      </c>
      <c r="BH82" s="13" t="s">
        <v>31</v>
      </c>
      <c r="BI82" s="116"/>
      <c r="BJ82" s="116"/>
      <c r="BK82" s="14"/>
      <c r="BL82" s="116"/>
      <c r="BM82" s="116"/>
      <c r="BN82" s="116"/>
      <c r="BO82" s="116"/>
      <c r="BP82" s="13" t="s">
        <v>31</v>
      </c>
      <c r="BQ82" s="48" t="s">
        <v>31</v>
      </c>
      <c r="BR82" s="396"/>
      <c r="BS82" s="397"/>
      <c r="BT82" s="397"/>
    </row>
    <row r="83" spans="1:72" ht="11.25" customHeight="1" outlineLevel="1">
      <c r="A83" s="478"/>
      <c r="B83" s="277" t="s">
        <v>33</v>
      </c>
      <c r="C83" s="80">
        <v>100.81666666666668</v>
      </c>
      <c r="D83" s="83"/>
      <c r="E83" s="40">
        <f>C83/C$180*100</f>
        <v>2.3208256599140582</v>
      </c>
      <c r="F83" s="40"/>
      <c r="G83" s="13" t="s">
        <v>31</v>
      </c>
      <c r="H83" s="13" t="s">
        <v>31</v>
      </c>
      <c r="I83" s="105">
        <v>412795.19</v>
      </c>
      <c r="J83" s="116"/>
      <c r="K83" s="40">
        <f>I83/I$180*100</f>
        <v>5.2454116265839614</v>
      </c>
      <c r="L83" s="13"/>
      <c r="M83" s="105">
        <f t="shared" si="46"/>
        <v>412795.19</v>
      </c>
      <c r="N83" s="116"/>
      <c r="O83" s="105">
        <v>0</v>
      </c>
      <c r="P83" s="116"/>
      <c r="Q83" s="105">
        <f t="shared" si="52"/>
        <v>4094.5133741114228</v>
      </c>
      <c r="R83" s="14"/>
      <c r="S83" s="13" t="s">
        <v>31</v>
      </c>
      <c r="T83" s="48" t="s">
        <v>31</v>
      </c>
      <c r="U83" s="80">
        <v>60.4</v>
      </c>
      <c r="V83" s="83"/>
      <c r="W83" s="40">
        <f>U83/U$180*100</f>
        <v>1.3677536231884053</v>
      </c>
      <c r="X83" s="40"/>
      <c r="Y83" s="13" t="s">
        <v>31</v>
      </c>
      <c r="Z83" s="13" t="s">
        <v>31</v>
      </c>
      <c r="AA83" s="105">
        <v>280016.64000000001</v>
      </c>
      <c r="AB83" s="116"/>
      <c r="AC83" s="40">
        <f>IFERROR(AA83/AA$180*100,0)</f>
        <v>3.3010182191008028</v>
      </c>
      <c r="AD83" s="13"/>
      <c r="AE83" s="105">
        <f t="shared" si="47"/>
        <v>280016.64000000001</v>
      </c>
      <c r="AF83" s="116"/>
      <c r="AG83" s="105">
        <v>0</v>
      </c>
      <c r="AH83" s="116"/>
      <c r="AI83" s="105">
        <f t="shared" si="53"/>
        <v>4636.037086092716</v>
      </c>
      <c r="AJ83" s="14"/>
      <c r="AK83" s="13" t="s">
        <v>31</v>
      </c>
      <c r="AL83" s="48" t="s">
        <v>31</v>
      </c>
      <c r="AM83" s="105">
        <f t="shared" si="48"/>
        <v>161.21666666666667</v>
      </c>
      <c r="AN83" s="116"/>
      <c r="AO83" s="40">
        <f>AM83/AM$180*100</f>
        <v>1.8403729071537291</v>
      </c>
      <c r="AP83" s="13"/>
      <c r="AQ83" s="105" t="s">
        <v>31</v>
      </c>
      <c r="AR83" s="14" t="s">
        <v>31</v>
      </c>
      <c r="AS83" s="398">
        <f t="shared" si="49"/>
        <v>692811.83000000007</v>
      </c>
      <c r="AT83" s="116"/>
      <c r="AU83" s="40">
        <f>IFERROR(AS83/AS$180*100,0)</f>
        <v>4.2367648138334317</v>
      </c>
      <c r="AV83" s="14"/>
      <c r="AW83" s="105">
        <f t="shared" si="50"/>
        <v>692811.83000000007</v>
      </c>
      <c r="AX83" s="48"/>
      <c r="AY83" s="105">
        <f t="shared" si="51"/>
        <v>0</v>
      </c>
      <c r="AZ83" s="116"/>
      <c r="BA83" s="105">
        <f t="shared" si="54"/>
        <v>4297.3958234260317</v>
      </c>
      <c r="BB83" s="14"/>
      <c r="BC83" s="13" t="s">
        <v>31</v>
      </c>
      <c r="BD83" s="48" t="s">
        <v>31</v>
      </c>
      <c r="BE83" s="20"/>
      <c r="BF83" s="20"/>
      <c r="BG83" s="13" t="s">
        <v>31</v>
      </c>
      <c r="BH83" s="13" t="s">
        <v>31</v>
      </c>
      <c r="BI83" s="116"/>
      <c r="BJ83" s="116"/>
      <c r="BK83" s="14"/>
      <c r="BL83" s="116"/>
      <c r="BM83" s="116"/>
      <c r="BN83" s="116"/>
      <c r="BO83" s="116"/>
      <c r="BP83" s="13" t="s">
        <v>31</v>
      </c>
      <c r="BQ83" s="48" t="s">
        <v>31</v>
      </c>
      <c r="BR83" s="396"/>
      <c r="BS83" s="397"/>
      <c r="BT83" s="397"/>
    </row>
    <row r="84" spans="1:72" ht="11.25" customHeight="1" outlineLevel="1">
      <c r="A84" s="478"/>
      <c r="B84" s="277" t="s">
        <v>34</v>
      </c>
      <c r="C84" s="80">
        <v>714.01666666666665</v>
      </c>
      <c r="D84" s="83"/>
      <c r="E84" s="40">
        <f>C84/C$181*100</f>
        <v>16.436847759361573</v>
      </c>
      <c r="F84" s="40"/>
      <c r="G84" s="13" t="s">
        <v>31</v>
      </c>
      <c r="H84" s="13" t="s">
        <v>31</v>
      </c>
      <c r="I84" s="105">
        <v>1375798.23</v>
      </c>
      <c r="J84" s="116"/>
      <c r="K84" s="40">
        <f>I84/I$181*100</f>
        <v>66.17027588301066</v>
      </c>
      <c r="L84" s="13"/>
      <c r="M84" s="105">
        <f t="shared" si="46"/>
        <v>1364798.23</v>
      </c>
      <c r="N84" s="116"/>
      <c r="O84" s="105">
        <v>11000</v>
      </c>
      <c r="P84" s="116"/>
      <c r="Q84" s="105">
        <f t="shared" si="52"/>
        <v>1926.8432996428655</v>
      </c>
      <c r="R84" s="14"/>
      <c r="S84" s="13" t="s">
        <v>31</v>
      </c>
      <c r="T84" s="48" t="s">
        <v>31</v>
      </c>
      <c r="U84" s="80">
        <v>214.86666666666667</v>
      </c>
      <c r="V84" s="83"/>
      <c r="W84" s="40">
        <f>U84/U$181*100</f>
        <v>4.8656400966183577</v>
      </c>
      <c r="X84" s="40"/>
      <c r="Y84" s="13" t="s">
        <v>31</v>
      </c>
      <c r="Z84" s="13" t="s">
        <v>31</v>
      </c>
      <c r="AA84" s="105">
        <v>401022.77</v>
      </c>
      <c r="AB84" s="116"/>
      <c r="AC84" s="40">
        <f>IFERROR(AA84/AA$181*100,0)</f>
        <v>31.26807276019154</v>
      </c>
      <c r="AD84" s="13"/>
      <c r="AE84" s="105">
        <f t="shared" si="47"/>
        <v>390022.77</v>
      </c>
      <c r="AF84" s="116"/>
      <c r="AG84" s="105">
        <v>11000</v>
      </c>
      <c r="AH84" s="116"/>
      <c r="AI84" s="105">
        <f t="shared" si="53"/>
        <v>1866.3796307787775</v>
      </c>
      <c r="AJ84" s="14"/>
      <c r="AK84" s="13" t="s">
        <v>31</v>
      </c>
      <c r="AL84" s="48" t="s">
        <v>31</v>
      </c>
      <c r="AM84" s="105">
        <f t="shared" si="48"/>
        <v>928.88333333333333</v>
      </c>
      <c r="AN84" s="116"/>
      <c r="AO84" s="40">
        <f>AM84/AM$181*100</f>
        <v>10.603691019786909</v>
      </c>
      <c r="AP84" s="13"/>
      <c r="AQ84" s="105" t="s">
        <v>31</v>
      </c>
      <c r="AR84" s="14" t="s">
        <v>31</v>
      </c>
      <c r="AS84" s="398">
        <f t="shared" si="49"/>
        <v>1776821</v>
      </c>
      <c r="AT84" s="116"/>
      <c r="AU84" s="40">
        <f>IFERROR(AS84/AS$181*100,0)</f>
        <v>52.854681875068188</v>
      </c>
      <c r="AV84" s="14"/>
      <c r="AW84" s="105">
        <f t="shared" si="50"/>
        <v>1754821</v>
      </c>
      <c r="AX84" s="48"/>
      <c r="AY84" s="105">
        <f t="shared" si="51"/>
        <v>22000</v>
      </c>
      <c r="AZ84" s="116"/>
      <c r="BA84" s="105">
        <f t="shared" si="54"/>
        <v>1912.857014695064</v>
      </c>
      <c r="BB84" s="14"/>
      <c r="BC84" s="13" t="s">
        <v>31</v>
      </c>
      <c r="BD84" s="48" t="s">
        <v>31</v>
      </c>
      <c r="BE84" s="20"/>
      <c r="BF84" s="20"/>
      <c r="BG84" s="13" t="s">
        <v>31</v>
      </c>
      <c r="BH84" s="13" t="s">
        <v>31</v>
      </c>
      <c r="BI84" s="116"/>
      <c r="BJ84" s="116"/>
      <c r="BK84" s="14"/>
      <c r="BL84" s="116"/>
      <c r="BM84" s="116"/>
      <c r="BN84" s="116"/>
      <c r="BO84" s="116"/>
      <c r="BP84" s="13" t="s">
        <v>31</v>
      </c>
      <c r="BQ84" s="48" t="s">
        <v>31</v>
      </c>
      <c r="BR84" s="396"/>
      <c r="BS84" s="397"/>
      <c r="BT84" s="397"/>
    </row>
    <row r="85" spans="1:72" ht="15" customHeight="1">
      <c r="A85" s="478"/>
      <c r="B85" s="277" t="s">
        <v>35</v>
      </c>
      <c r="C85" s="79">
        <f>SUM(C86:C91)</f>
        <v>95.2</v>
      </c>
      <c r="D85" s="79"/>
      <c r="E85" s="42">
        <f t="shared" ref="E85:E91" si="55">C85/C182*100</f>
        <v>0.54338519846116973</v>
      </c>
      <c r="F85" s="42"/>
      <c r="G85" s="13" t="s">
        <v>31</v>
      </c>
      <c r="H85" s="13" t="s">
        <v>31</v>
      </c>
      <c r="I85" s="330">
        <f>SUM(I86:I91)</f>
        <v>63610.579999999994</v>
      </c>
      <c r="J85" s="116"/>
      <c r="K85" s="42">
        <f>I85/I$182*100</f>
        <v>1.3471034025208095</v>
      </c>
      <c r="L85" s="13"/>
      <c r="M85" s="330">
        <f t="shared" si="46"/>
        <v>63610.579999999994</v>
      </c>
      <c r="N85" s="116"/>
      <c r="O85" s="330">
        <f>SUM(O86:O91)</f>
        <v>0</v>
      </c>
      <c r="P85" s="116"/>
      <c r="Q85" s="330">
        <f t="shared" si="52"/>
        <v>668.17836134453773</v>
      </c>
      <c r="R85" s="14"/>
      <c r="S85" s="13" t="s">
        <v>31</v>
      </c>
      <c r="T85" s="48" t="s">
        <v>31</v>
      </c>
      <c r="U85" s="79">
        <f>SUM(U86:U91)</f>
        <v>88.3</v>
      </c>
      <c r="V85" s="79"/>
      <c r="W85" s="42">
        <f t="shared" ref="W85:W91" si="56">U85/U182*100</f>
        <v>0.49585013308774806</v>
      </c>
      <c r="X85" s="42"/>
      <c r="Y85" s="13" t="s">
        <v>31</v>
      </c>
      <c r="Z85" s="13" t="s">
        <v>31</v>
      </c>
      <c r="AA85" s="330">
        <f>SUM(AA86:AA91)</f>
        <v>74984.240000000005</v>
      </c>
      <c r="AB85" s="116"/>
      <c r="AC85" s="42">
        <f>IFERROR(AA85/AA$182*100,0)</f>
        <v>1.5778725168065111</v>
      </c>
      <c r="AD85" s="13"/>
      <c r="AE85" s="330">
        <f t="shared" si="47"/>
        <v>74984.240000000005</v>
      </c>
      <c r="AF85" s="116"/>
      <c r="AG85" s="330">
        <f>SUM(AG86:AG91)</f>
        <v>0</v>
      </c>
      <c r="AH85" s="116"/>
      <c r="AI85" s="330">
        <f t="shared" si="53"/>
        <v>849.19864099660253</v>
      </c>
      <c r="AJ85" s="14"/>
      <c r="AK85" s="13" t="s">
        <v>31</v>
      </c>
      <c r="AL85" s="48" t="s">
        <v>31</v>
      </c>
      <c r="AM85" s="330">
        <f t="shared" si="48"/>
        <v>183.5</v>
      </c>
      <c r="AN85" s="116"/>
      <c r="AO85" s="42">
        <f t="shared" ref="AO85:AO91" si="57">AM85/AM182*100</f>
        <v>0.51942390652068082</v>
      </c>
      <c r="AP85" s="13"/>
      <c r="AQ85" s="330" t="s">
        <v>31</v>
      </c>
      <c r="AR85" s="14" t="s">
        <v>31</v>
      </c>
      <c r="AS85" s="442">
        <f t="shared" si="49"/>
        <v>138594.82</v>
      </c>
      <c r="AT85" s="116"/>
      <c r="AU85" s="42">
        <f>IFERROR(AS85/AS$182*100,0)</f>
        <v>1.4628558838622341</v>
      </c>
      <c r="AV85" s="14"/>
      <c r="AW85" s="330">
        <f t="shared" si="50"/>
        <v>138594.82</v>
      </c>
      <c r="AX85" s="48"/>
      <c r="AY85" s="330">
        <f t="shared" si="51"/>
        <v>0</v>
      </c>
      <c r="AZ85" s="116"/>
      <c r="BA85" s="330">
        <f t="shared" si="54"/>
        <v>755.28512261580386</v>
      </c>
      <c r="BB85" s="14"/>
      <c r="BC85" s="13" t="s">
        <v>31</v>
      </c>
      <c r="BD85" s="48" t="s">
        <v>31</v>
      </c>
      <c r="BE85" s="20"/>
      <c r="BF85" s="20"/>
      <c r="BG85" s="13" t="s">
        <v>31</v>
      </c>
      <c r="BH85" s="13" t="s">
        <v>31</v>
      </c>
      <c r="BI85" s="116"/>
      <c r="BJ85" s="116"/>
      <c r="BK85" s="14"/>
      <c r="BL85" s="116"/>
      <c r="BM85" s="116"/>
      <c r="BN85" s="116"/>
      <c r="BO85" s="116"/>
      <c r="BP85" s="13" t="s">
        <v>31</v>
      </c>
      <c r="BQ85" s="48" t="s">
        <v>31</v>
      </c>
      <c r="BR85" s="396"/>
      <c r="BS85" s="397"/>
      <c r="BT85" s="397"/>
    </row>
    <row r="86" spans="1:72" ht="11.25" customHeight="1" outlineLevel="1">
      <c r="A86" s="478"/>
      <c r="B86" s="277" t="s">
        <v>36</v>
      </c>
      <c r="C86" s="80">
        <v>81</v>
      </c>
      <c r="D86" s="80"/>
      <c r="E86" s="40">
        <f t="shared" si="55"/>
        <v>1.864640883977901</v>
      </c>
      <c r="F86" s="40"/>
      <c r="G86" s="13" t="s">
        <v>31</v>
      </c>
      <c r="H86" s="13" t="s">
        <v>31</v>
      </c>
      <c r="I86" s="105">
        <v>58973.77</v>
      </c>
      <c r="J86" s="116"/>
      <c r="K86" s="40">
        <f>I86/I$183*100</f>
        <v>2.745669195129798</v>
      </c>
      <c r="L86" s="13"/>
      <c r="M86" s="105">
        <f t="shared" si="46"/>
        <v>58973.77</v>
      </c>
      <c r="N86" s="116"/>
      <c r="O86" s="116"/>
      <c r="P86" s="116"/>
      <c r="Q86" s="105">
        <f t="shared" si="52"/>
        <v>728.07123456790123</v>
      </c>
      <c r="R86" s="14"/>
      <c r="S86" s="13" t="s">
        <v>31</v>
      </c>
      <c r="T86" s="48" t="s">
        <v>31</v>
      </c>
      <c r="U86" s="80">
        <v>73.3</v>
      </c>
      <c r="V86" s="80"/>
      <c r="W86" s="40">
        <f t="shared" si="56"/>
        <v>1.6598731884057971</v>
      </c>
      <c r="X86" s="40"/>
      <c r="Y86" s="13" t="s">
        <v>31</v>
      </c>
      <c r="Z86" s="13" t="s">
        <v>31</v>
      </c>
      <c r="AA86" s="105">
        <v>70085.33</v>
      </c>
      <c r="AB86" s="116"/>
      <c r="AC86" s="40">
        <f>IFERROR(AA86/AA$183*100,0)</f>
        <v>3.0101305381086614</v>
      </c>
      <c r="AD86" s="13"/>
      <c r="AE86" s="105">
        <f t="shared" si="47"/>
        <v>70085.33</v>
      </c>
      <c r="AF86" s="116"/>
      <c r="AG86" s="116"/>
      <c r="AH86" s="116"/>
      <c r="AI86" s="105">
        <f t="shared" si="53"/>
        <v>956.14365620736703</v>
      </c>
      <c r="AJ86" s="14"/>
      <c r="AK86" s="13" t="s">
        <v>31</v>
      </c>
      <c r="AL86" s="48" t="s">
        <v>31</v>
      </c>
      <c r="AM86" s="105">
        <f t="shared" si="48"/>
        <v>154.30000000000001</v>
      </c>
      <c r="AN86" s="116"/>
      <c r="AO86" s="40">
        <f t="shared" si="57"/>
        <v>1.7614155251141554</v>
      </c>
      <c r="AP86" s="13"/>
      <c r="AQ86" s="105" t="s">
        <v>31</v>
      </c>
      <c r="AR86" s="14" t="s">
        <v>31</v>
      </c>
      <c r="AS86" s="36">
        <f t="shared" si="49"/>
        <v>129059.1</v>
      </c>
      <c r="AT86" s="116"/>
      <c r="AU86" s="40">
        <f>IFERROR(AS86/AS$183*100,0)</f>
        <v>2.8832299799099648</v>
      </c>
      <c r="AV86" s="14"/>
      <c r="AW86" s="36">
        <f t="shared" si="50"/>
        <v>129059.1</v>
      </c>
      <c r="AX86" s="48"/>
      <c r="AY86" s="36">
        <f t="shared" si="51"/>
        <v>0</v>
      </c>
      <c r="AZ86" s="116"/>
      <c r="BA86" s="105">
        <f t="shared" si="54"/>
        <v>836.41672067401169</v>
      </c>
      <c r="BB86" s="14"/>
      <c r="BC86" s="13" t="s">
        <v>31</v>
      </c>
      <c r="BD86" s="48" t="s">
        <v>31</v>
      </c>
      <c r="BE86" s="20"/>
      <c r="BF86" s="20"/>
      <c r="BG86" s="13" t="s">
        <v>31</v>
      </c>
      <c r="BH86" s="13" t="s">
        <v>31</v>
      </c>
      <c r="BI86" s="116"/>
      <c r="BJ86" s="116"/>
      <c r="BK86" s="14"/>
      <c r="BL86" s="116"/>
      <c r="BM86" s="116"/>
      <c r="BN86" s="116"/>
      <c r="BO86" s="116"/>
      <c r="BP86" s="13" t="s">
        <v>31</v>
      </c>
      <c r="BQ86" s="48" t="s">
        <v>31</v>
      </c>
      <c r="BR86" s="396"/>
      <c r="BS86" s="397"/>
      <c r="BT86" s="397"/>
    </row>
    <row r="87" spans="1:72" ht="11.25" customHeight="1" outlineLevel="1">
      <c r="A87" s="478"/>
      <c r="B87" s="277" t="s">
        <v>37</v>
      </c>
      <c r="C87" s="80">
        <v>14.2</v>
      </c>
      <c r="D87" s="80"/>
      <c r="E87" s="40">
        <f t="shared" si="55"/>
        <v>0.32688766114180484</v>
      </c>
      <c r="F87" s="40"/>
      <c r="G87" s="13" t="s">
        <v>31</v>
      </c>
      <c r="H87" s="13" t="s">
        <v>31</v>
      </c>
      <c r="I87" s="105">
        <v>4636.8100000000004</v>
      </c>
      <c r="J87" s="116"/>
      <c r="K87" s="40">
        <f>I87/I$184*100</f>
        <v>0.82585620906386414</v>
      </c>
      <c r="L87" s="13"/>
      <c r="M87" s="105">
        <f t="shared" si="46"/>
        <v>4636.8100000000004</v>
      </c>
      <c r="N87" s="116"/>
      <c r="O87" s="116"/>
      <c r="P87" s="116"/>
      <c r="Q87" s="105">
        <f t="shared" si="52"/>
        <v>326.53591549295777</v>
      </c>
      <c r="R87" s="14"/>
      <c r="S87" s="13" t="s">
        <v>31</v>
      </c>
      <c r="T87" s="48" t="s">
        <v>31</v>
      </c>
      <c r="U87" s="80">
        <v>15</v>
      </c>
      <c r="V87" s="80"/>
      <c r="W87" s="40">
        <f t="shared" si="56"/>
        <v>0.33967391304347827</v>
      </c>
      <c r="X87" s="40"/>
      <c r="Y87" s="13" t="s">
        <v>31</v>
      </c>
      <c r="Z87" s="13" t="s">
        <v>31</v>
      </c>
      <c r="AA87" s="105">
        <v>4898.91</v>
      </c>
      <c r="AB87" s="116"/>
      <c r="AC87" s="40">
        <f>IFERROR(AA87/AA$184*100,0)</f>
        <v>1.4161076950186358</v>
      </c>
      <c r="AD87" s="13"/>
      <c r="AE87" s="105">
        <f t="shared" si="47"/>
        <v>4898.91</v>
      </c>
      <c r="AF87" s="116"/>
      <c r="AG87" s="116"/>
      <c r="AH87" s="116"/>
      <c r="AI87" s="105">
        <f t="shared" si="53"/>
        <v>326.59399999999999</v>
      </c>
      <c r="AJ87" s="14"/>
      <c r="AK87" s="13" t="s">
        <v>31</v>
      </c>
      <c r="AL87" s="48" t="s">
        <v>31</v>
      </c>
      <c r="AM87" s="105">
        <f t="shared" si="48"/>
        <v>29.2</v>
      </c>
      <c r="AN87" s="116"/>
      <c r="AO87" s="40">
        <f t="shared" si="57"/>
        <v>0.33333333333333331</v>
      </c>
      <c r="AP87" s="13"/>
      <c r="AQ87" s="105" t="s">
        <v>31</v>
      </c>
      <c r="AR87" s="14" t="s">
        <v>31</v>
      </c>
      <c r="AS87" s="36">
        <f t="shared" si="49"/>
        <v>9535.7200000000012</v>
      </c>
      <c r="AT87" s="116"/>
      <c r="AU87" s="40">
        <f>IFERROR(AS87/AS$184*100,0)</f>
        <v>1.0508875604439067</v>
      </c>
      <c r="AV87" s="14"/>
      <c r="AW87" s="36">
        <f t="shared" si="50"/>
        <v>9535.7200000000012</v>
      </c>
      <c r="AX87" s="48"/>
      <c r="AY87" s="36">
        <f t="shared" si="51"/>
        <v>0</v>
      </c>
      <c r="AZ87" s="116"/>
      <c r="BA87" s="105">
        <f t="shared" si="54"/>
        <v>326.5657534246576</v>
      </c>
      <c r="BB87" s="14"/>
      <c r="BC87" s="13" t="s">
        <v>31</v>
      </c>
      <c r="BD87" s="48" t="s">
        <v>31</v>
      </c>
      <c r="BE87" s="20"/>
      <c r="BF87" s="20"/>
      <c r="BG87" s="13" t="s">
        <v>31</v>
      </c>
      <c r="BH87" s="13" t="s">
        <v>31</v>
      </c>
      <c r="BI87" s="116"/>
      <c r="BJ87" s="116"/>
      <c r="BK87" s="14"/>
      <c r="BL87" s="116"/>
      <c r="BM87" s="116"/>
      <c r="BN87" s="116"/>
      <c r="BO87" s="116"/>
      <c r="BP87" s="13" t="s">
        <v>31</v>
      </c>
      <c r="BQ87" s="48" t="s">
        <v>31</v>
      </c>
      <c r="BR87" s="396"/>
      <c r="BS87" s="397"/>
      <c r="BT87" s="397"/>
    </row>
    <row r="88" spans="1:72" ht="11.25" customHeight="1" outlineLevel="1">
      <c r="A88" s="478"/>
      <c r="B88" s="277" t="s">
        <v>38</v>
      </c>
      <c r="C88" s="80">
        <v>0</v>
      </c>
      <c r="D88" s="80"/>
      <c r="E88" s="40">
        <f t="shared" si="55"/>
        <v>0</v>
      </c>
      <c r="F88" s="40"/>
      <c r="G88" s="13" t="s">
        <v>31</v>
      </c>
      <c r="H88" s="13" t="s">
        <v>31</v>
      </c>
      <c r="I88" s="105">
        <v>0</v>
      </c>
      <c r="J88" s="116"/>
      <c r="K88" s="40">
        <f>I88/I$185*100</f>
        <v>0</v>
      </c>
      <c r="L88" s="13"/>
      <c r="M88" s="105">
        <f t="shared" si="46"/>
        <v>0</v>
      </c>
      <c r="N88" s="116"/>
      <c r="O88" s="116"/>
      <c r="P88" s="116"/>
      <c r="Q88" s="105">
        <f t="shared" ref="Q88:Q91" si="58">IFERROR(I88/C88,0)</f>
        <v>0</v>
      </c>
      <c r="R88" s="14"/>
      <c r="S88" s="13" t="s">
        <v>31</v>
      </c>
      <c r="T88" s="48" t="s">
        <v>31</v>
      </c>
      <c r="U88" s="80">
        <v>0</v>
      </c>
      <c r="V88" s="80"/>
      <c r="W88" s="40">
        <f t="shared" si="56"/>
        <v>0</v>
      </c>
      <c r="X88" s="40"/>
      <c r="Y88" s="13" t="s">
        <v>31</v>
      </c>
      <c r="Z88" s="13" t="s">
        <v>31</v>
      </c>
      <c r="AA88" s="105">
        <v>0</v>
      </c>
      <c r="AB88" s="116"/>
      <c r="AC88" s="40">
        <f>IFERROR(AA88/AA$185*100,0)</f>
        <v>0</v>
      </c>
      <c r="AD88" s="13"/>
      <c r="AE88" s="105">
        <f t="shared" si="47"/>
        <v>0</v>
      </c>
      <c r="AF88" s="116"/>
      <c r="AG88" s="116"/>
      <c r="AH88" s="116"/>
      <c r="AI88" s="105">
        <f t="shared" ref="AI88:AI91" si="59">IFERROR(AA88/U88,0)</f>
        <v>0</v>
      </c>
      <c r="AJ88" s="14"/>
      <c r="AK88" s="13" t="s">
        <v>31</v>
      </c>
      <c r="AL88" s="48" t="s">
        <v>31</v>
      </c>
      <c r="AM88" s="105">
        <f t="shared" si="48"/>
        <v>0</v>
      </c>
      <c r="AN88" s="116"/>
      <c r="AO88" s="40">
        <f t="shared" si="57"/>
        <v>0</v>
      </c>
      <c r="AP88" s="13"/>
      <c r="AQ88" s="105" t="s">
        <v>31</v>
      </c>
      <c r="AR88" s="14" t="s">
        <v>31</v>
      </c>
      <c r="AS88" s="36">
        <f t="shared" si="49"/>
        <v>0</v>
      </c>
      <c r="AT88" s="116"/>
      <c r="AU88" s="40">
        <f>IFERROR(AS88/AS$185*100,0)</f>
        <v>0</v>
      </c>
      <c r="AV88" s="14"/>
      <c r="AW88" s="36">
        <f t="shared" si="50"/>
        <v>0</v>
      </c>
      <c r="AX88" s="48"/>
      <c r="AY88" s="36">
        <f t="shared" si="51"/>
        <v>0</v>
      </c>
      <c r="AZ88" s="116"/>
      <c r="BA88" s="105">
        <f t="shared" ref="BA88:BA91" si="60">IFERROR(AS88/AM88,0)</f>
        <v>0</v>
      </c>
      <c r="BB88" s="14"/>
      <c r="BC88" s="13" t="s">
        <v>31</v>
      </c>
      <c r="BD88" s="48" t="s">
        <v>31</v>
      </c>
      <c r="BE88" s="20"/>
      <c r="BF88" s="20"/>
      <c r="BG88" s="13" t="s">
        <v>31</v>
      </c>
      <c r="BH88" s="13" t="s">
        <v>31</v>
      </c>
      <c r="BI88" s="116"/>
      <c r="BJ88" s="116"/>
      <c r="BK88" s="14"/>
      <c r="BL88" s="116"/>
      <c r="BM88" s="116"/>
      <c r="BN88" s="116"/>
      <c r="BO88" s="116"/>
      <c r="BP88" s="13" t="s">
        <v>31</v>
      </c>
      <c r="BQ88" s="48" t="s">
        <v>31</v>
      </c>
      <c r="BR88" s="396"/>
      <c r="BS88" s="397"/>
      <c r="BT88" s="397"/>
    </row>
    <row r="89" spans="1:72" ht="11.25" customHeight="1" outlineLevel="1">
      <c r="A89" s="478"/>
      <c r="B89" s="277" t="s">
        <v>39</v>
      </c>
      <c r="C89" s="80">
        <v>0</v>
      </c>
      <c r="D89" s="80"/>
      <c r="E89" s="40">
        <f t="shared" si="55"/>
        <v>0</v>
      </c>
      <c r="F89" s="40"/>
      <c r="G89" s="13" t="s">
        <v>31</v>
      </c>
      <c r="H89" s="13" t="s">
        <v>31</v>
      </c>
      <c r="I89" s="105">
        <v>0</v>
      </c>
      <c r="J89" s="116"/>
      <c r="K89" s="40">
        <f>I89/I$186*100</f>
        <v>0</v>
      </c>
      <c r="L89" s="13"/>
      <c r="M89" s="105">
        <f t="shared" si="46"/>
        <v>0</v>
      </c>
      <c r="N89" s="116"/>
      <c r="O89" s="116"/>
      <c r="P89" s="116"/>
      <c r="Q89" s="105">
        <f t="shared" si="58"/>
        <v>0</v>
      </c>
      <c r="R89" s="14"/>
      <c r="S89" s="13" t="s">
        <v>31</v>
      </c>
      <c r="T89" s="48" t="s">
        <v>31</v>
      </c>
      <c r="U89" s="80">
        <v>0</v>
      </c>
      <c r="V89" s="80"/>
      <c r="W89" s="40">
        <f t="shared" si="56"/>
        <v>0</v>
      </c>
      <c r="X89" s="40"/>
      <c r="Y89" s="13" t="s">
        <v>31</v>
      </c>
      <c r="Z89" s="13" t="s">
        <v>31</v>
      </c>
      <c r="AA89" s="105">
        <v>0</v>
      </c>
      <c r="AB89" s="116"/>
      <c r="AC89" s="40">
        <f>IFERROR(AA89/AA$186*100,0)</f>
        <v>0</v>
      </c>
      <c r="AD89" s="13"/>
      <c r="AE89" s="105">
        <f t="shared" si="47"/>
        <v>0</v>
      </c>
      <c r="AF89" s="116"/>
      <c r="AG89" s="116"/>
      <c r="AH89" s="116"/>
      <c r="AI89" s="105">
        <f t="shared" si="59"/>
        <v>0</v>
      </c>
      <c r="AJ89" s="14"/>
      <c r="AK89" s="13" t="s">
        <v>31</v>
      </c>
      <c r="AL89" s="48" t="s">
        <v>31</v>
      </c>
      <c r="AM89" s="105">
        <f t="shared" si="48"/>
        <v>0</v>
      </c>
      <c r="AN89" s="116"/>
      <c r="AO89" s="40">
        <f t="shared" si="57"/>
        <v>0</v>
      </c>
      <c r="AP89" s="13"/>
      <c r="AQ89" s="105" t="s">
        <v>31</v>
      </c>
      <c r="AR89" s="14" t="s">
        <v>31</v>
      </c>
      <c r="AS89" s="36">
        <f t="shared" si="49"/>
        <v>0</v>
      </c>
      <c r="AT89" s="116"/>
      <c r="AU89" s="40">
        <f>IFERROR(AS89/AS$186*100,0)</f>
        <v>0</v>
      </c>
      <c r="AV89" s="14"/>
      <c r="AW89" s="36">
        <f t="shared" si="50"/>
        <v>0</v>
      </c>
      <c r="AX89" s="48"/>
      <c r="AY89" s="36">
        <f t="shared" si="51"/>
        <v>0</v>
      </c>
      <c r="AZ89" s="116"/>
      <c r="BA89" s="105">
        <f t="shared" si="60"/>
        <v>0</v>
      </c>
      <c r="BB89" s="14"/>
      <c r="BC89" s="13" t="s">
        <v>31</v>
      </c>
      <c r="BD89" s="48" t="s">
        <v>31</v>
      </c>
      <c r="BE89" s="20"/>
      <c r="BF89" s="20"/>
      <c r="BG89" s="13" t="s">
        <v>31</v>
      </c>
      <c r="BH89" s="13" t="s">
        <v>31</v>
      </c>
      <c r="BI89" s="116"/>
      <c r="BJ89" s="116"/>
      <c r="BK89" s="14"/>
      <c r="BL89" s="116"/>
      <c r="BM89" s="116"/>
      <c r="BN89" s="116"/>
      <c r="BO89" s="116"/>
      <c r="BP89" s="13" t="s">
        <v>31</v>
      </c>
      <c r="BQ89" s="48" t="s">
        <v>31</v>
      </c>
      <c r="BR89" s="396"/>
      <c r="BS89" s="397"/>
      <c r="BT89" s="397"/>
    </row>
    <row r="90" spans="1:72" ht="11.25" customHeight="1" outlineLevel="1">
      <c r="A90" s="478"/>
      <c r="B90" s="277" t="s">
        <v>40</v>
      </c>
      <c r="C90" s="80">
        <v>0</v>
      </c>
      <c r="D90" s="80"/>
      <c r="E90" s="40">
        <f t="shared" si="55"/>
        <v>0</v>
      </c>
      <c r="F90" s="40"/>
      <c r="G90" s="13" t="s">
        <v>31</v>
      </c>
      <c r="H90" s="13" t="s">
        <v>31</v>
      </c>
      <c r="I90" s="105">
        <v>0</v>
      </c>
      <c r="J90" s="116"/>
      <c r="K90" s="40" t="s">
        <v>31</v>
      </c>
      <c r="L90" s="13"/>
      <c r="M90" s="105">
        <f t="shared" si="46"/>
        <v>0</v>
      </c>
      <c r="N90" s="116"/>
      <c r="O90" s="116"/>
      <c r="P90" s="116"/>
      <c r="Q90" s="105">
        <f t="shared" si="58"/>
        <v>0</v>
      </c>
      <c r="R90" s="14"/>
      <c r="S90" s="13" t="s">
        <v>31</v>
      </c>
      <c r="T90" s="48" t="s">
        <v>31</v>
      </c>
      <c r="U90" s="80">
        <v>0</v>
      </c>
      <c r="V90" s="80"/>
      <c r="W90" s="40">
        <f t="shared" si="56"/>
        <v>0</v>
      </c>
      <c r="X90" s="40"/>
      <c r="Y90" s="13" t="s">
        <v>31</v>
      </c>
      <c r="Z90" s="13" t="s">
        <v>31</v>
      </c>
      <c r="AA90" s="105">
        <v>0</v>
      </c>
      <c r="AB90" s="116"/>
      <c r="AC90" s="40" t="s">
        <v>31</v>
      </c>
      <c r="AD90" s="13"/>
      <c r="AE90" s="105">
        <f t="shared" si="47"/>
        <v>0</v>
      </c>
      <c r="AF90" s="116"/>
      <c r="AG90" s="116"/>
      <c r="AH90" s="116"/>
      <c r="AI90" s="105">
        <f t="shared" si="59"/>
        <v>0</v>
      </c>
      <c r="AJ90" s="14"/>
      <c r="AK90" s="13" t="s">
        <v>31</v>
      </c>
      <c r="AL90" s="48" t="s">
        <v>31</v>
      </c>
      <c r="AM90" s="105">
        <f t="shared" si="48"/>
        <v>0</v>
      </c>
      <c r="AN90" s="116"/>
      <c r="AO90" s="40">
        <f t="shared" si="57"/>
        <v>0</v>
      </c>
      <c r="AP90" s="13"/>
      <c r="AQ90" s="105" t="s">
        <v>31</v>
      </c>
      <c r="AR90" s="14" t="s">
        <v>31</v>
      </c>
      <c r="AS90" s="36">
        <f t="shared" si="49"/>
        <v>0</v>
      </c>
      <c r="AT90" s="116"/>
      <c r="AU90" s="40" t="s">
        <v>31</v>
      </c>
      <c r="AV90" s="14"/>
      <c r="AW90" s="36">
        <f t="shared" si="50"/>
        <v>0</v>
      </c>
      <c r="AX90" s="48"/>
      <c r="AY90" s="36">
        <f t="shared" si="51"/>
        <v>0</v>
      </c>
      <c r="AZ90" s="116"/>
      <c r="BA90" s="105">
        <f t="shared" si="60"/>
        <v>0</v>
      </c>
      <c r="BB90" s="14"/>
      <c r="BC90" s="13" t="s">
        <v>31</v>
      </c>
      <c r="BD90" s="48" t="s">
        <v>31</v>
      </c>
      <c r="BE90" s="20"/>
      <c r="BF90" s="20"/>
      <c r="BG90" s="13" t="s">
        <v>31</v>
      </c>
      <c r="BH90" s="13" t="s">
        <v>31</v>
      </c>
      <c r="BI90" s="116"/>
      <c r="BJ90" s="116"/>
      <c r="BK90" s="14"/>
      <c r="BL90" s="116"/>
      <c r="BM90" s="116"/>
      <c r="BN90" s="116"/>
      <c r="BO90" s="116"/>
      <c r="BP90" s="13" t="s">
        <v>31</v>
      </c>
      <c r="BQ90" s="48" t="s">
        <v>31</v>
      </c>
      <c r="BR90" s="396"/>
      <c r="BS90" s="397"/>
      <c r="BT90" s="397"/>
    </row>
    <row r="91" spans="1:72" ht="11.25" customHeight="1" outlineLevel="1">
      <c r="A91" s="478"/>
      <c r="B91" s="317" t="s">
        <v>41</v>
      </c>
      <c r="C91" s="80">
        <v>0</v>
      </c>
      <c r="D91" s="80"/>
      <c r="E91" s="40">
        <f t="shared" si="55"/>
        <v>0</v>
      </c>
      <c r="F91" s="40"/>
      <c r="G91" s="13" t="s">
        <v>31</v>
      </c>
      <c r="H91" s="13" t="s">
        <v>31</v>
      </c>
      <c r="I91" s="105">
        <v>0</v>
      </c>
      <c r="J91" s="116"/>
      <c r="K91" s="40">
        <f>IFERROR(I91/I$188*100,0)</f>
        <v>0</v>
      </c>
      <c r="L91" s="13"/>
      <c r="M91" s="105">
        <f t="shared" si="46"/>
        <v>0</v>
      </c>
      <c r="N91" s="116"/>
      <c r="O91" s="116"/>
      <c r="P91" s="116"/>
      <c r="Q91" s="105">
        <f t="shared" si="58"/>
        <v>0</v>
      </c>
      <c r="R91" s="14"/>
      <c r="S91" s="13" t="s">
        <v>31</v>
      </c>
      <c r="T91" s="48" t="s">
        <v>31</v>
      </c>
      <c r="U91" s="80">
        <v>0</v>
      </c>
      <c r="V91" s="80"/>
      <c r="W91" s="40">
        <f t="shared" si="56"/>
        <v>0</v>
      </c>
      <c r="X91" s="40"/>
      <c r="Y91" s="13" t="s">
        <v>31</v>
      </c>
      <c r="Z91" s="13" t="s">
        <v>31</v>
      </c>
      <c r="AA91" s="105">
        <v>0</v>
      </c>
      <c r="AB91" s="116"/>
      <c r="AC91" s="40">
        <f>IFERROR(AA91/AA$188*100,0)</f>
        <v>0</v>
      </c>
      <c r="AD91" s="13"/>
      <c r="AE91" s="105">
        <f t="shared" si="47"/>
        <v>0</v>
      </c>
      <c r="AF91" s="116"/>
      <c r="AG91" s="116"/>
      <c r="AH91" s="116"/>
      <c r="AI91" s="105">
        <f t="shared" si="59"/>
        <v>0</v>
      </c>
      <c r="AJ91" s="14"/>
      <c r="AK91" s="13" t="s">
        <v>31</v>
      </c>
      <c r="AL91" s="48" t="s">
        <v>31</v>
      </c>
      <c r="AM91" s="105">
        <f t="shared" si="48"/>
        <v>0</v>
      </c>
      <c r="AN91" s="116"/>
      <c r="AO91" s="40">
        <f t="shared" si="57"/>
        <v>0</v>
      </c>
      <c r="AP91" s="13"/>
      <c r="AQ91" s="105" t="s">
        <v>31</v>
      </c>
      <c r="AR91" s="14" t="s">
        <v>31</v>
      </c>
      <c r="AS91" s="36">
        <f t="shared" si="49"/>
        <v>0</v>
      </c>
      <c r="AT91" s="116"/>
      <c r="AU91" s="40">
        <f>IFERROR(AS91/AS$188*100,0)</f>
        <v>0</v>
      </c>
      <c r="AV91" s="14"/>
      <c r="AW91" s="36">
        <f t="shared" si="50"/>
        <v>0</v>
      </c>
      <c r="AX91" s="48"/>
      <c r="AY91" s="36">
        <f t="shared" si="51"/>
        <v>0</v>
      </c>
      <c r="AZ91" s="116"/>
      <c r="BA91" s="105">
        <f t="shared" si="60"/>
        <v>0</v>
      </c>
      <c r="BB91" s="14"/>
      <c r="BC91" s="13" t="s">
        <v>31</v>
      </c>
      <c r="BD91" s="48" t="s">
        <v>31</v>
      </c>
      <c r="BE91" s="20"/>
      <c r="BF91" s="20"/>
      <c r="BG91" s="13" t="s">
        <v>31</v>
      </c>
      <c r="BH91" s="13" t="s">
        <v>31</v>
      </c>
      <c r="BI91" s="116"/>
      <c r="BJ91" s="116"/>
      <c r="BK91" s="14"/>
      <c r="BL91" s="116"/>
      <c r="BM91" s="116"/>
      <c r="BN91" s="116"/>
      <c r="BO91" s="116"/>
      <c r="BP91" s="13" t="s">
        <v>31</v>
      </c>
      <c r="BQ91" s="48" t="s">
        <v>31</v>
      </c>
      <c r="BR91" s="396"/>
      <c r="BS91" s="397"/>
      <c r="BT91" s="397"/>
    </row>
    <row r="92" spans="1:72" s="45" customFormat="1" ht="12" customHeight="1">
      <c r="A92" s="478"/>
      <c r="B92" s="147" t="s">
        <v>46</v>
      </c>
      <c r="C92" s="44">
        <f>C93+C96</f>
        <v>3070.5666666666666</v>
      </c>
      <c r="D92" s="81"/>
      <c r="E92" s="41">
        <f>C92/C$178*100</f>
        <v>11.716232063227999</v>
      </c>
      <c r="F92" s="41"/>
      <c r="G92" s="26" t="s">
        <v>31</v>
      </c>
      <c r="H92" s="26" t="s">
        <v>31</v>
      </c>
      <c r="I92" s="82">
        <f>I93+I96</f>
        <v>1155808.73</v>
      </c>
      <c r="J92" s="114"/>
      <c r="K92" s="41">
        <f>I92/I$178*100</f>
        <v>7.7994273729047308</v>
      </c>
      <c r="L92" s="26"/>
      <c r="M92" s="82">
        <f t="shared" si="46"/>
        <v>1155808.73</v>
      </c>
      <c r="N92" s="114"/>
      <c r="O92" s="82">
        <f>O93+O96</f>
        <v>0</v>
      </c>
      <c r="P92" s="114"/>
      <c r="Q92" s="82">
        <f t="shared" si="52"/>
        <v>376.41544883137749</v>
      </c>
      <c r="R92" s="26"/>
      <c r="S92" s="26" t="s">
        <v>31</v>
      </c>
      <c r="T92" s="27" t="s">
        <v>31</v>
      </c>
      <c r="U92" s="44">
        <f>U93+U96</f>
        <v>3024.9666666666667</v>
      </c>
      <c r="V92" s="81"/>
      <c r="W92" s="41">
        <f>U92/U$178*100</f>
        <v>11.35506522821743</v>
      </c>
      <c r="X92" s="41"/>
      <c r="Y92" s="26" t="s">
        <v>31</v>
      </c>
      <c r="Z92" s="26" t="s">
        <v>31</v>
      </c>
      <c r="AA92" s="82">
        <f>AA93+AA96</f>
        <v>996793.35000000009</v>
      </c>
      <c r="AB92" s="114"/>
      <c r="AC92" s="41">
        <f>IFERROR(AA92/AA$178*100,0)</f>
        <v>6.7967183487518454</v>
      </c>
      <c r="AD92" s="26"/>
      <c r="AE92" s="82">
        <f t="shared" si="47"/>
        <v>996793.35000000009</v>
      </c>
      <c r="AF92" s="114"/>
      <c r="AG92" s="82">
        <f>AG93+AG96</f>
        <v>0</v>
      </c>
      <c r="AH92" s="114"/>
      <c r="AI92" s="82">
        <f t="shared" si="53"/>
        <v>329.5220939073709</v>
      </c>
      <c r="AJ92" s="26"/>
      <c r="AK92" s="26" t="s">
        <v>31</v>
      </c>
      <c r="AL92" s="27" t="s">
        <v>31</v>
      </c>
      <c r="AM92" s="82">
        <f t="shared" si="48"/>
        <v>6095.5333333333328</v>
      </c>
      <c r="AN92" s="114"/>
      <c r="AO92" s="41">
        <f>AM92/AM$178*100</f>
        <v>11.534172475823565</v>
      </c>
      <c r="AP92" s="26"/>
      <c r="AQ92" s="82" t="s">
        <v>31</v>
      </c>
      <c r="AR92" s="26" t="s">
        <v>31</v>
      </c>
      <c r="AS92" s="441">
        <f t="shared" si="49"/>
        <v>2152602.08</v>
      </c>
      <c r="AT92" s="114"/>
      <c r="AU92" s="41">
        <f>IFERROR(AS92/AS$178*100,0)</f>
        <v>7.3006803026854934</v>
      </c>
      <c r="AV92" s="26"/>
      <c r="AW92" s="82">
        <f t="shared" si="50"/>
        <v>2152602.08</v>
      </c>
      <c r="AX92" s="27"/>
      <c r="AY92" s="82">
        <f t="shared" si="51"/>
        <v>0</v>
      </c>
      <c r="AZ92" s="114"/>
      <c r="BA92" s="82">
        <f t="shared" si="54"/>
        <v>353.14417332910443</v>
      </c>
      <c r="BB92" s="26"/>
      <c r="BC92" s="26" t="s">
        <v>31</v>
      </c>
      <c r="BD92" s="27" t="s">
        <v>31</v>
      </c>
      <c r="BE92" s="25"/>
      <c r="BF92" s="25"/>
      <c r="BG92" s="26" t="s">
        <v>31</v>
      </c>
      <c r="BH92" s="26" t="s">
        <v>31</v>
      </c>
      <c r="BI92" s="114"/>
      <c r="BJ92" s="114"/>
      <c r="BK92" s="26"/>
      <c r="BL92" s="114"/>
      <c r="BM92" s="114"/>
      <c r="BN92" s="114"/>
      <c r="BO92" s="114"/>
      <c r="BP92" s="26" t="s">
        <v>31</v>
      </c>
      <c r="BQ92" s="27" t="s">
        <v>31</v>
      </c>
      <c r="BR92" s="396"/>
      <c r="BS92" s="397"/>
      <c r="BT92" s="397"/>
    </row>
    <row r="93" spans="1:72" ht="15" customHeight="1">
      <c r="A93" s="478"/>
      <c r="B93" s="277" t="s">
        <v>32</v>
      </c>
      <c r="C93" s="79">
        <f>SUM(C94:C95)</f>
        <v>166.26666666666665</v>
      </c>
      <c r="D93" s="79"/>
      <c r="E93" s="42">
        <f>C93/C$179*100</f>
        <v>1.9137507673419274</v>
      </c>
      <c r="F93" s="40"/>
      <c r="G93" s="13" t="s">
        <v>31</v>
      </c>
      <c r="H93" s="13" t="s">
        <v>31</v>
      </c>
      <c r="I93" s="330">
        <f>SUM(I94:I95)</f>
        <v>890624.09</v>
      </c>
      <c r="J93" s="116"/>
      <c r="K93" s="42">
        <f>I93/I$179*100</f>
        <v>8.8205736854624028</v>
      </c>
      <c r="L93" s="13"/>
      <c r="M93" s="330">
        <f t="shared" si="46"/>
        <v>890624.09</v>
      </c>
      <c r="N93" s="116"/>
      <c r="O93" s="330">
        <f>SUM(O94:O95)</f>
        <v>0</v>
      </c>
      <c r="P93" s="116"/>
      <c r="Q93" s="330">
        <f t="shared" si="52"/>
        <v>5356.6003809141939</v>
      </c>
      <c r="R93" s="14"/>
      <c r="S93" s="13" t="s">
        <v>31</v>
      </c>
      <c r="T93" s="48" t="s">
        <v>31</v>
      </c>
      <c r="U93" s="79">
        <f>SUM(U94:U95)</f>
        <v>107.26666666666668</v>
      </c>
      <c r="V93" s="79"/>
      <c r="W93" s="42">
        <f>U93/U$179*100</f>
        <v>1.2145229468599035</v>
      </c>
      <c r="X93" s="40"/>
      <c r="Y93" s="13" t="s">
        <v>31</v>
      </c>
      <c r="Z93" s="13" t="s">
        <v>31</v>
      </c>
      <c r="AA93" s="330">
        <f>SUM(AA94:AA95)</f>
        <v>711127.91</v>
      </c>
      <c r="AB93" s="116"/>
      <c r="AC93" s="42">
        <f>IFERROR(AA93/AA$179*100,0)</f>
        <v>7.1732802802547875</v>
      </c>
      <c r="AD93" s="13"/>
      <c r="AE93" s="330">
        <f t="shared" si="47"/>
        <v>711127.91</v>
      </c>
      <c r="AF93" s="116"/>
      <c r="AG93" s="330">
        <f>SUM(AG94:AG95)</f>
        <v>0</v>
      </c>
      <c r="AH93" s="116"/>
      <c r="AI93" s="330">
        <f t="shared" si="53"/>
        <v>6629.5330329397138</v>
      </c>
      <c r="AJ93" s="14"/>
      <c r="AK93" s="13" t="s">
        <v>31</v>
      </c>
      <c r="AL93" s="48" t="s">
        <v>31</v>
      </c>
      <c r="AM93" s="330">
        <f t="shared" si="48"/>
        <v>273.5333333333333</v>
      </c>
      <c r="AN93" s="116"/>
      <c r="AO93" s="42">
        <f>AM93/AM$179*100</f>
        <v>1.561263318112633</v>
      </c>
      <c r="AP93" s="13"/>
      <c r="AQ93" s="330" t="s">
        <v>31</v>
      </c>
      <c r="AR93" s="14" t="s">
        <v>31</v>
      </c>
      <c r="AS93" s="442">
        <f t="shared" si="49"/>
        <v>1601752</v>
      </c>
      <c r="AT93" s="116"/>
      <c r="AU93" s="42">
        <f>IFERROR(AS93/AS$179*100,0)</f>
        <v>8.0044821915484849</v>
      </c>
      <c r="AV93" s="14"/>
      <c r="AW93" s="330">
        <f t="shared" si="50"/>
        <v>1601752</v>
      </c>
      <c r="AX93" s="48"/>
      <c r="AY93" s="330">
        <f t="shared" si="51"/>
        <v>0</v>
      </c>
      <c r="AZ93" s="116"/>
      <c r="BA93" s="330">
        <f t="shared" si="54"/>
        <v>5855.7835729953695</v>
      </c>
      <c r="BB93" s="14"/>
      <c r="BC93" s="13" t="s">
        <v>31</v>
      </c>
      <c r="BD93" s="48" t="s">
        <v>31</v>
      </c>
      <c r="BE93" s="20"/>
      <c r="BF93" s="20"/>
      <c r="BG93" s="13" t="s">
        <v>31</v>
      </c>
      <c r="BH93" s="13" t="s">
        <v>31</v>
      </c>
      <c r="BI93" s="116"/>
      <c r="BJ93" s="116"/>
      <c r="BK93" s="14"/>
      <c r="BL93" s="116"/>
      <c r="BM93" s="116"/>
      <c r="BN93" s="116"/>
      <c r="BO93" s="116"/>
      <c r="BP93" s="13" t="s">
        <v>31</v>
      </c>
      <c r="BQ93" s="48" t="s">
        <v>31</v>
      </c>
      <c r="BR93" s="396"/>
      <c r="BS93" s="397"/>
      <c r="BT93" s="397"/>
    </row>
    <row r="94" spans="1:72" ht="11.25" customHeight="1" outlineLevel="1">
      <c r="A94" s="478"/>
      <c r="B94" s="277" t="s">
        <v>33</v>
      </c>
      <c r="C94" s="80">
        <v>141.06666666666666</v>
      </c>
      <c r="D94" s="83"/>
      <c r="E94" s="40">
        <f>C94/C$180*100</f>
        <v>3.247391037446286</v>
      </c>
      <c r="F94" s="40"/>
      <c r="G94" s="13" t="s">
        <v>31</v>
      </c>
      <c r="H94" s="13" t="s">
        <v>31</v>
      </c>
      <c r="I94" s="105">
        <v>890624.09</v>
      </c>
      <c r="J94" s="116"/>
      <c r="K94" s="40">
        <f>I94/I$180*100</f>
        <v>11.31721025286598</v>
      </c>
      <c r="L94" s="13"/>
      <c r="M94" s="105">
        <f t="shared" si="46"/>
        <v>890624.09</v>
      </c>
      <c r="N94" s="116"/>
      <c r="O94" s="105">
        <v>0</v>
      </c>
      <c r="P94" s="116"/>
      <c r="Q94" s="105">
        <f t="shared" si="52"/>
        <v>6313.4978024574666</v>
      </c>
      <c r="R94" s="14"/>
      <c r="S94" s="13" t="s">
        <v>31</v>
      </c>
      <c r="T94" s="48" t="s">
        <v>31</v>
      </c>
      <c r="U94" s="80">
        <v>86.866666666666674</v>
      </c>
      <c r="V94" s="83"/>
      <c r="W94" s="40">
        <f>U94/U$180*100</f>
        <v>1.9670893719806761</v>
      </c>
      <c r="X94" s="40"/>
      <c r="Y94" s="13" t="s">
        <v>31</v>
      </c>
      <c r="Z94" s="13" t="s">
        <v>31</v>
      </c>
      <c r="AA94" s="105">
        <v>711127.91</v>
      </c>
      <c r="AB94" s="116"/>
      <c r="AC94" s="40">
        <f>IFERROR(AA94/AA$180*100,0)</f>
        <v>8.3832381783492433</v>
      </c>
      <c r="AD94" s="13"/>
      <c r="AE94" s="105">
        <f t="shared" si="47"/>
        <v>711127.91</v>
      </c>
      <c r="AF94" s="116"/>
      <c r="AG94" s="105">
        <v>0</v>
      </c>
      <c r="AH94" s="116"/>
      <c r="AI94" s="105">
        <f t="shared" si="53"/>
        <v>8186.430276285495</v>
      </c>
      <c r="AJ94" s="14"/>
      <c r="AK94" s="13" t="s">
        <v>31</v>
      </c>
      <c r="AL94" s="48" t="s">
        <v>31</v>
      </c>
      <c r="AM94" s="105">
        <f t="shared" si="48"/>
        <v>227.93333333333334</v>
      </c>
      <c r="AN94" s="116"/>
      <c r="AO94" s="40">
        <f>AM94/AM$180*100</f>
        <v>2.6019786910197866</v>
      </c>
      <c r="AP94" s="13"/>
      <c r="AQ94" s="105" t="s">
        <v>31</v>
      </c>
      <c r="AR94" s="14" t="s">
        <v>31</v>
      </c>
      <c r="AS94" s="398">
        <f t="shared" si="49"/>
        <v>1601752</v>
      </c>
      <c r="AT94" s="116"/>
      <c r="AU94" s="40">
        <f>IFERROR(AS94/AS$180*100,0)</f>
        <v>9.7952232052494335</v>
      </c>
      <c r="AV94" s="14"/>
      <c r="AW94" s="105">
        <f t="shared" si="50"/>
        <v>1601752</v>
      </c>
      <c r="AX94" s="48"/>
      <c r="AY94" s="105">
        <f t="shared" si="51"/>
        <v>0</v>
      </c>
      <c r="AZ94" s="116"/>
      <c r="BA94" s="105">
        <f t="shared" si="54"/>
        <v>7027.2828312372039</v>
      </c>
      <c r="BB94" s="14"/>
      <c r="BC94" s="13" t="s">
        <v>31</v>
      </c>
      <c r="BD94" s="48" t="s">
        <v>31</v>
      </c>
      <c r="BE94" s="20"/>
      <c r="BF94" s="20"/>
      <c r="BG94" s="13" t="s">
        <v>31</v>
      </c>
      <c r="BH94" s="13" t="s">
        <v>31</v>
      </c>
      <c r="BI94" s="116"/>
      <c r="BJ94" s="116"/>
      <c r="BK94" s="14"/>
      <c r="BL94" s="116"/>
      <c r="BM94" s="116"/>
      <c r="BN94" s="116"/>
      <c r="BO94" s="116"/>
      <c r="BP94" s="13" t="s">
        <v>31</v>
      </c>
      <c r="BQ94" s="48" t="s">
        <v>31</v>
      </c>
      <c r="BR94" s="396"/>
      <c r="BS94" s="397"/>
      <c r="BT94" s="397"/>
    </row>
    <row r="95" spans="1:72" ht="11.25" customHeight="1" outlineLevel="1">
      <c r="A95" s="478"/>
      <c r="B95" s="277" t="s">
        <v>34</v>
      </c>
      <c r="C95" s="80">
        <v>25.2</v>
      </c>
      <c r="D95" s="83"/>
      <c r="E95" s="40">
        <f>C95/C$181*100</f>
        <v>0.58011049723756902</v>
      </c>
      <c r="F95" s="40"/>
      <c r="G95" s="13" t="s">
        <v>31</v>
      </c>
      <c r="H95" s="13" t="s">
        <v>31</v>
      </c>
      <c r="I95" s="105">
        <v>0</v>
      </c>
      <c r="J95" s="116"/>
      <c r="K95" s="40">
        <f>I95/I$181*100</f>
        <v>0</v>
      </c>
      <c r="L95" s="13"/>
      <c r="M95" s="105">
        <f t="shared" si="46"/>
        <v>0</v>
      </c>
      <c r="N95" s="116"/>
      <c r="O95" s="105">
        <v>0</v>
      </c>
      <c r="P95" s="116"/>
      <c r="Q95" s="105">
        <f t="shared" si="52"/>
        <v>0</v>
      </c>
      <c r="R95" s="14"/>
      <c r="S95" s="13" t="s">
        <v>31</v>
      </c>
      <c r="T95" s="48" t="s">
        <v>31</v>
      </c>
      <c r="U95" s="80">
        <v>20.399999999999999</v>
      </c>
      <c r="V95" s="83"/>
      <c r="W95" s="40">
        <f>U95/U$181*100</f>
        <v>0.46195652173913038</v>
      </c>
      <c r="X95" s="40"/>
      <c r="Y95" s="13" t="s">
        <v>31</v>
      </c>
      <c r="Z95" s="13" t="s">
        <v>31</v>
      </c>
      <c r="AA95" s="105">
        <v>0</v>
      </c>
      <c r="AB95" s="116"/>
      <c r="AC95" s="40">
        <f>IFERROR(AA95/AA$181*100,0)</f>
        <v>0</v>
      </c>
      <c r="AD95" s="13"/>
      <c r="AE95" s="105">
        <f t="shared" si="47"/>
        <v>0</v>
      </c>
      <c r="AF95" s="116"/>
      <c r="AG95" s="105">
        <v>0</v>
      </c>
      <c r="AH95" s="116"/>
      <c r="AI95" s="105">
        <f t="shared" si="53"/>
        <v>0</v>
      </c>
      <c r="AJ95" s="14"/>
      <c r="AK95" s="13" t="s">
        <v>31</v>
      </c>
      <c r="AL95" s="48" t="s">
        <v>31</v>
      </c>
      <c r="AM95" s="105">
        <f t="shared" si="48"/>
        <v>45.599999999999994</v>
      </c>
      <c r="AN95" s="116"/>
      <c r="AO95" s="40">
        <f>AM95/AM$181*100</f>
        <v>0.52054794520547931</v>
      </c>
      <c r="AP95" s="13"/>
      <c r="AQ95" s="105" t="s">
        <v>31</v>
      </c>
      <c r="AR95" s="14" t="s">
        <v>31</v>
      </c>
      <c r="AS95" s="398">
        <f t="shared" si="49"/>
        <v>0</v>
      </c>
      <c r="AT95" s="116"/>
      <c r="AU95" s="40">
        <f>IFERROR(AS95/AS$181*100,0)</f>
        <v>0</v>
      </c>
      <c r="AV95" s="14"/>
      <c r="AW95" s="105">
        <f t="shared" si="50"/>
        <v>0</v>
      </c>
      <c r="AX95" s="48"/>
      <c r="AY95" s="105">
        <f t="shared" si="51"/>
        <v>0</v>
      </c>
      <c r="AZ95" s="116"/>
      <c r="BA95" s="105">
        <f t="shared" si="54"/>
        <v>0</v>
      </c>
      <c r="BB95" s="14"/>
      <c r="BC95" s="13" t="s">
        <v>31</v>
      </c>
      <c r="BD95" s="48" t="s">
        <v>31</v>
      </c>
      <c r="BE95" s="20"/>
      <c r="BF95" s="20"/>
      <c r="BG95" s="13" t="s">
        <v>31</v>
      </c>
      <c r="BH95" s="13" t="s">
        <v>31</v>
      </c>
      <c r="BI95" s="116"/>
      <c r="BJ95" s="116"/>
      <c r="BK95" s="14"/>
      <c r="BL95" s="116"/>
      <c r="BM95" s="116"/>
      <c r="BN95" s="116"/>
      <c r="BO95" s="116"/>
      <c r="BP95" s="13" t="s">
        <v>31</v>
      </c>
      <c r="BQ95" s="48" t="s">
        <v>31</v>
      </c>
      <c r="BR95" s="396"/>
      <c r="BS95" s="397"/>
      <c r="BT95" s="397"/>
    </row>
    <row r="96" spans="1:72" ht="15" customHeight="1">
      <c r="A96" s="478"/>
      <c r="B96" s="277" t="s">
        <v>35</v>
      </c>
      <c r="C96" s="79">
        <f>SUM(C97:C102)</f>
        <v>2904.3</v>
      </c>
      <c r="D96" s="79"/>
      <c r="E96" s="42">
        <f t="shared" ref="E96:E102" si="61">C96/C182*100</f>
        <v>16.57724403246613</v>
      </c>
      <c r="F96" s="42"/>
      <c r="G96" s="13" t="s">
        <v>31</v>
      </c>
      <c r="H96" s="13" t="s">
        <v>31</v>
      </c>
      <c r="I96" s="330">
        <f>SUM(I97:I102)</f>
        <v>265184.64000000001</v>
      </c>
      <c r="J96" s="116"/>
      <c r="K96" s="42">
        <f>I96/I$182*100</f>
        <v>5.6159074613099893</v>
      </c>
      <c r="L96" s="13"/>
      <c r="M96" s="330">
        <f t="shared" si="46"/>
        <v>265184.64000000001</v>
      </c>
      <c r="N96" s="116"/>
      <c r="O96" s="330">
        <f>SUM(O97:O102)</f>
        <v>0</v>
      </c>
      <c r="P96" s="116"/>
      <c r="Q96" s="330">
        <f t="shared" si="52"/>
        <v>91.307592190889366</v>
      </c>
      <c r="R96" s="14"/>
      <c r="S96" s="13" t="s">
        <v>31</v>
      </c>
      <c r="T96" s="48" t="s">
        <v>31</v>
      </c>
      <c r="U96" s="79">
        <f>SUM(U97:U102)</f>
        <v>2917.7</v>
      </c>
      <c r="V96" s="79"/>
      <c r="W96" s="42">
        <f t="shared" ref="W96:W102" si="62">U96/U182*100</f>
        <v>16.384393355720526</v>
      </c>
      <c r="X96" s="42"/>
      <c r="Y96" s="13" t="s">
        <v>31</v>
      </c>
      <c r="Z96" s="13" t="s">
        <v>31</v>
      </c>
      <c r="AA96" s="330">
        <f>SUM(AA97:AA102)</f>
        <v>285665.44</v>
      </c>
      <c r="AB96" s="116"/>
      <c r="AC96" s="42">
        <f>IFERROR(AA96/AA$182*100,0)</f>
        <v>6.0111784393285763</v>
      </c>
      <c r="AD96" s="13"/>
      <c r="AE96" s="330">
        <f t="shared" si="47"/>
        <v>285665.44</v>
      </c>
      <c r="AF96" s="116"/>
      <c r="AG96" s="330">
        <f>SUM(AG97:AG102)</f>
        <v>0</v>
      </c>
      <c r="AH96" s="116"/>
      <c r="AI96" s="330">
        <f t="shared" si="53"/>
        <v>97.907749254549827</v>
      </c>
      <c r="AJ96" s="14"/>
      <c r="AK96" s="13" t="s">
        <v>31</v>
      </c>
      <c r="AL96" s="48" t="s">
        <v>31</v>
      </c>
      <c r="AM96" s="330">
        <f t="shared" si="48"/>
        <v>5822</v>
      </c>
      <c r="AN96" s="116"/>
      <c r="AO96" s="42">
        <f t="shared" ref="AO96:AO102" si="63">AM96/AM182*100</f>
        <v>16.480032609064871</v>
      </c>
      <c r="AP96" s="13"/>
      <c r="AQ96" s="330" t="s">
        <v>31</v>
      </c>
      <c r="AR96" s="14" t="s">
        <v>31</v>
      </c>
      <c r="AS96" s="442">
        <f t="shared" si="49"/>
        <v>550850.08000000007</v>
      </c>
      <c r="AT96" s="116"/>
      <c r="AU96" s="42">
        <f>IFERROR(AS96/AS$182*100,0)</f>
        <v>5.8141731462545456</v>
      </c>
      <c r="AV96" s="14"/>
      <c r="AW96" s="330">
        <f t="shared" si="50"/>
        <v>550850.08000000007</v>
      </c>
      <c r="AX96" s="48"/>
      <c r="AY96" s="330">
        <f t="shared" si="51"/>
        <v>0</v>
      </c>
      <c r="AZ96" s="116"/>
      <c r="BA96" s="330">
        <f t="shared" si="54"/>
        <v>94.615266231535571</v>
      </c>
      <c r="BB96" s="14"/>
      <c r="BC96" s="13" t="s">
        <v>31</v>
      </c>
      <c r="BD96" s="48" t="s">
        <v>31</v>
      </c>
      <c r="BE96" s="20"/>
      <c r="BF96" s="20"/>
      <c r="BG96" s="13" t="s">
        <v>31</v>
      </c>
      <c r="BH96" s="13" t="s">
        <v>31</v>
      </c>
      <c r="BI96" s="116"/>
      <c r="BJ96" s="116"/>
      <c r="BK96" s="14"/>
      <c r="BL96" s="116"/>
      <c r="BM96" s="116"/>
      <c r="BN96" s="116"/>
      <c r="BO96" s="116"/>
      <c r="BP96" s="13" t="s">
        <v>31</v>
      </c>
      <c r="BQ96" s="48" t="s">
        <v>31</v>
      </c>
      <c r="BR96" s="396"/>
      <c r="BS96" s="397"/>
      <c r="BT96" s="397"/>
    </row>
    <row r="97" spans="1:72" ht="11.25" customHeight="1" outlineLevel="1">
      <c r="A97" s="478"/>
      <c r="B97" s="277" t="s">
        <v>36</v>
      </c>
      <c r="C97" s="80">
        <v>331.6</v>
      </c>
      <c r="D97" s="80"/>
      <c r="E97" s="40">
        <f t="shared" si="61"/>
        <v>7.6335174953959504</v>
      </c>
      <c r="F97" s="40"/>
      <c r="G97" s="13" t="s">
        <v>31</v>
      </c>
      <c r="H97" s="13" t="s">
        <v>31</v>
      </c>
      <c r="I97" s="105">
        <v>45881.96</v>
      </c>
      <c r="J97" s="116"/>
      <c r="K97" s="40">
        <f>I97/I$183*100</f>
        <v>2.1361477176069563</v>
      </c>
      <c r="L97" s="13"/>
      <c r="M97" s="105">
        <f t="shared" si="46"/>
        <v>45881.96</v>
      </c>
      <c r="N97" s="116"/>
      <c r="O97" s="116"/>
      <c r="P97" s="116"/>
      <c r="Q97" s="105">
        <f t="shared" ref="Q97:Q102" si="64">IFERROR(I97/C97,0)</f>
        <v>138.36537997587453</v>
      </c>
      <c r="R97" s="14"/>
      <c r="S97" s="13" t="s">
        <v>31</v>
      </c>
      <c r="T97" s="48" t="s">
        <v>31</v>
      </c>
      <c r="U97" s="80">
        <v>365.6</v>
      </c>
      <c r="V97" s="80"/>
      <c r="W97" s="40">
        <f t="shared" si="62"/>
        <v>8.2789855072463769</v>
      </c>
      <c r="X97" s="40"/>
      <c r="Y97" s="13" t="s">
        <v>31</v>
      </c>
      <c r="Z97" s="13" t="s">
        <v>31</v>
      </c>
      <c r="AA97" s="105">
        <v>46882.39</v>
      </c>
      <c r="AB97" s="116"/>
      <c r="AC97" s="40">
        <f>IFERROR(AA97/AA$183*100,0)</f>
        <v>2.0135756489770418</v>
      </c>
      <c r="AD97" s="13"/>
      <c r="AE97" s="105">
        <f t="shared" si="47"/>
        <v>46882.39</v>
      </c>
      <c r="AF97" s="116"/>
      <c r="AG97" s="116"/>
      <c r="AH97" s="116"/>
      <c r="AI97" s="105">
        <f t="shared" ref="AI97:AI102" si="65">IFERROR(AA97/U97,0)</f>
        <v>128.23410831509847</v>
      </c>
      <c r="AJ97" s="14"/>
      <c r="AK97" s="13" t="s">
        <v>31</v>
      </c>
      <c r="AL97" s="48" t="s">
        <v>31</v>
      </c>
      <c r="AM97" s="105">
        <f t="shared" si="48"/>
        <v>697.2</v>
      </c>
      <c r="AN97" s="116"/>
      <c r="AO97" s="40">
        <f t="shared" si="63"/>
        <v>7.9589041095890423</v>
      </c>
      <c r="AP97" s="13"/>
      <c r="AQ97" s="105" t="s">
        <v>31</v>
      </c>
      <c r="AR97" s="14" t="s">
        <v>31</v>
      </c>
      <c r="AS97" s="36">
        <f t="shared" si="49"/>
        <v>92764.35</v>
      </c>
      <c r="AT97" s="116"/>
      <c r="AU97" s="40">
        <f>IFERROR(AS97/AS$183*100,0)</f>
        <v>2.0723912919496641</v>
      </c>
      <c r="AV97" s="14"/>
      <c r="AW97" s="36">
        <f t="shared" si="50"/>
        <v>92764.35</v>
      </c>
      <c r="AX97" s="48"/>
      <c r="AY97" s="36">
        <f t="shared" si="51"/>
        <v>0</v>
      </c>
      <c r="AZ97" s="116"/>
      <c r="BA97" s="105">
        <f t="shared" ref="BA97:BA102" si="66">IFERROR(AS97/AM97,0)</f>
        <v>133.05271084337349</v>
      </c>
      <c r="BB97" s="14"/>
      <c r="BC97" s="13" t="s">
        <v>31</v>
      </c>
      <c r="BD97" s="48" t="s">
        <v>31</v>
      </c>
      <c r="BE97" s="20"/>
      <c r="BF97" s="20"/>
      <c r="BG97" s="13" t="s">
        <v>31</v>
      </c>
      <c r="BH97" s="13" t="s">
        <v>31</v>
      </c>
      <c r="BI97" s="116"/>
      <c r="BJ97" s="116"/>
      <c r="BK97" s="14"/>
      <c r="BL97" s="116"/>
      <c r="BM97" s="116"/>
      <c r="BN97" s="116"/>
      <c r="BO97" s="116"/>
      <c r="BP97" s="13" t="s">
        <v>31</v>
      </c>
      <c r="BQ97" s="48" t="s">
        <v>31</v>
      </c>
      <c r="BR97" s="396"/>
      <c r="BS97" s="397"/>
      <c r="BT97" s="397"/>
    </row>
    <row r="98" spans="1:72" ht="11.25" customHeight="1" outlineLevel="1">
      <c r="A98" s="478"/>
      <c r="B98" s="277" t="s">
        <v>37</v>
      </c>
      <c r="C98" s="80">
        <v>1132.9000000000001</v>
      </c>
      <c r="D98" s="80"/>
      <c r="E98" s="40">
        <f t="shared" si="61"/>
        <v>26.079650092081042</v>
      </c>
      <c r="F98" s="40"/>
      <c r="G98" s="13" t="s">
        <v>31</v>
      </c>
      <c r="H98" s="13" t="s">
        <v>31</v>
      </c>
      <c r="I98" s="105">
        <v>96230.24</v>
      </c>
      <c r="J98" s="116"/>
      <c r="K98" s="40">
        <f>I98/I$184*100</f>
        <v>17.139443109315632</v>
      </c>
      <c r="L98" s="13"/>
      <c r="M98" s="105">
        <f t="shared" si="46"/>
        <v>96230.24</v>
      </c>
      <c r="N98" s="116"/>
      <c r="O98" s="116"/>
      <c r="P98" s="116"/>
      <c r="Q98" s="105">
        <f t="shared" si="64"/>
        <v>84.941512931414948</v>
      </c>
      <c r="R98" s="14"/>
      <c r="S98" s="13" t="s">
        <v>31</v>
      </c>
      <c r="T98" s="48" t="s">
        <v>31</v>
      </c>
      <c r="U98" s="80">
        <v>1152.9000000000001</v>
      </c>
      <c r="V98" s="80"/>
      <c r="W98" s="40">
        <f t="shared" si="62"/>
        <v>26.107336956521742</v>
      </c>
      <c r="X98" s="40"/>
      <c r="Y98" s="13" t="s">
        <v>31</v>
      </c>
      <c r="Z98" s="13" t="s">
        <v>31</v>
      </c>
      <c r="AA98" s="105">
        <v>105152.7</v>
      </c>
      <c r="AB98" s="116"/>
      <c r="AC98" s="40">
        <f>IFERROR(AA98/AA$184*100,0)</f>
        <v>30.396057004922749</v>
      </c>
      <c r="AD98" s="13"/>
      <c r="AE98" s="105">
        <f t="shared" si="47"/>
        <v>105152.7</v>
      </c>
      <c r="AF98" s="116"/>
      <c r="AG98" s="116"/>
      <c r="AH98" s="116"/>
      <c r="AI98" s="105">
        <f t="shared" si="65"/>
        <v>91.207129846474103</v>
      </c>
      <c r="AJ98" s="14"/>
      <c r="AK98" s="13" t="s">
        <v>31</v>
      </c>
      <c r="AL98" s="48" t="s">
        <v>31</v>
      </c>
      <c r="AM98" s="105">
        <f t="shared" si="48"/>
        <v>2285.8000000000002</v>
      </c>
      <c r="AN98" s="116"/>
      <c r="AO98" s="40">
        <f t="shared" si="63"/>
        <v>26.093607305936072</v>
      </c>
      <c r="AP98" s="13"/>
      <c r="AQ98" s="105" t="s">
        <v>31</v>
      </c>
      <c r="AR98" s="14" t="s">
        <v>31</v>
      </c>
      <c r="AS98" s="36">
        <f t="shared" si="49"/>
        <v>201382.94</v>
      </c>
      <c r="AT98" s="116"/>
      <c r="AU98" s="40">
        <f>IFERROR(AS98/AS$184*100,0)</f>
        <v>22.193481617709164</v>
      </c>
      <c r="AV98" s="14"/>
      <c r="AW98" s="36">
        <f t="shared" si="50"/>
        <v>201382.94</v>
      </c>
      <c r="AX98" s="48"/>
      <c r="AY98" s="36">
        <f t="shared" si="51"/>
        <v>0</v>
      </c>
      <c r="AZ98" s="116"/>
      <c r="BA98" s="105">
        <f t="shared" si="66"/>
        <v>88.101732435033682</v>
      </c>
      <c r="BB98" s="14"/>
      <c r="BC98" s="13" t="s">
        <v>31</v>
      </c>
      <c r="BD98" s="48" t="s">
        <v>31</v>
      </c>
      <c r="BE98" s="20"/>
      <c r="BF98" s="20"/>
      <c r="BG98" s="13" t="s">
        <v>31</v>
      </c>
      <c r="BH98" s="13" t="s">
        <v>31</v>
      </c>
      <c r="BI98" s="116"/>
      <c r="BJ98" s="116"/>
      <c r="BK98" s="14"/>
      <c r="BL98" s="116"/>
      <c r="BM98" s="116"/>
      <c r="BN98" s="116"/>
      <c r="BO98" s="116"/>
      <c r="BP98" s="13" t="s">
        <v>31</v>
      </c>
      <c r="BQ98" s="48" t="s">
        <v>31</v>
      </c>
      <c r="BR98" s="396"/>
      <c r="BS98" s="397"/>
      <c r="BT98" s="397"/>
    </row>
    <row r="99" spans="1:72" ht="11.25" customHeight="1" outlineLevel="1">
      <c r="A99" s="478"/>
      <c r="B99" s="277" t="s">
        <v>38</v>
      </c>
      <c r="C99" s="80">
        <v>371.3</v>
      </c>
      <c r="D99" s="80"/>
      <c r="E99" s="40">
        <f t="shared" si="61"/>
        <v>8.5474217311233893</v>
      </c>
      <c r="F99" s="40"/>
      <c r="G99" s="13" t="s">
        <v>31</v>
      </c>
      <c r="H99" s="13" t="s">
        <v>31</v>
      </c>
      <c r="I99" s="105">
        <v>73122.53</v>
      </c>
      <c r="J99" s="116"/>
      <c r="K99" s="40">
        <f>I99/I$185*100</f>
        <v>15.244529614082172</v>
      </c>
      <c r="L99" s="13"/>
      <c r="M99" s="105">
        <f t="shared" si="46"/>
        <v>73122.53</v>
      </c>
      <c r="N99" s="116"/>
      <c r="O99" s="116"/>
      <c r="P99" s="116"/>
      <c r="Q99" s="105">
        <f t="shared" si="64"/>
        <v>196.93652033396174</v>
      </c>
      <c r="R99" s="14"/>
      <c r="S99" s="13" t="s">
        <v>31</v>
      </c>
      <c r="T99" s="48" t="s">
        <v>31</v>
      </c>
      <c r="U99" s="80">
        <v>321.89999999999998</v>
      </c>
      <c r="V99" s="80"/>
      <c r="W99" s="40">
        <f t="shared" si="62"/>
        <v>7.289402173913043</v>
      </c>
      <c r="X99" s="40"/>
      <c r="Y99" s="13" t="s">
        <v>31</v>
      </c>
      <c r="Z99" s="13" t="s">
        <v>31</v>
      </c>
      <c r="AA99" s="105">
        <v>78307.239999999991</v>
      </c>
      <c r="AB99" s="116"/>
      <c r="AC99" s="40">
        <f>IFERROR(AA99/AA$185*100,0)</f>
        <v>15.207390695137462</v>
      </c>
      <c r="AD99" s="13"/>
      <c r="AE99" s="105">
        <f t="shared" si="47"/>
        <v>78307.239999999991</v>
      </c>
      <c r="AF99" s="116"/>
      <c r="AG99" s="116"/>
      <c r="AH99" s="116"/>
      <c r="AI99" s="105">
        <f t="shared" si="65"/>
        <v>243.26573470021745</v>
      </c>
      <c r="AJ99" s="14"/>
      <c r="AK99" s="13" t="s">
        <v>31</v>
      </c>
      <c r="AL99" s="48" t="s">
        <v>31</v>
      </c>
      <c r="AM99" s="105">
        <f t="shared" si="48"/>
        <v>693.2</v>
      </c>
      <c r="AN99" s="116"/>
      <c r="AO99" s="40">
        <f t="shared" si="63"/>
        <v>7.9132420091324205</v>
      </c>
      <c r="AP99" s="13"/>
      <c r="AQ99" s="105" t="s">
        <v>31</v>
      </c>
      <c r="AR99" s="14" t="s">
        <v>31</v>
      </c>
      <c r="AS99" s="36">
        <f t="shared" si="49"/>
        <v>151429.76999999999</v>
      </c>
      <c r="AT99" s="116"/>
      <c r="AU99" s="40">
        <f>IFERROR(AS99/AS$185*100,0)</f>
        <v>15.225301746729549</v>
      </c>
      <c r="AV99" s="14"/>
      <c r="AW99" s="36">
        <f t="shared" si="50"/>
        <v>151429.76999999999</v>
      </c>
      <c r="AX99" s="48"/>
      <c r="AY99" s="36">
        <f t="shared" si="51"/>
        <v>0</v>
      </c>
      <c r="AZ99" s="116"/>
      <c r="BA99" s="105">
        <f t="shared" si="66"/>
        <v>218.45033179457585</v>
      </c>
      <c r="BB99" s="14"/>
      <c r="BC99" s="13" t="s">
        <v>31</v>
      </c>
      <c r="BD99" s="48" t="s">
        <v>31</v>
      </c>
      <c r="BE99" s="20"/>
      <c r="BF99" s="20"/>
      <c r="BG99" s="13" t="s">
        <v>31</v>
      </c>
      <c r="BH99" s="13" t="s">
        <v>31</v>
      </c>
      <c r="BI99" s="116"/>
      <c r="BJ99" s="116"/>
      <c r="BK99" s="14"/>
      <c r="BL99" s="116"/>
      <c r="BM99" s="116"/>
      <c r="BN99" s="116"/>
      <c r="BO99" s="116"/>
      <c r="BP99" s="13" t="s">
        <v>31</v>
      </c>
      <c r="BQ99" s="48" t="s">
        <v>31</v>
      </c>
      <c r="BR99" s="396"/>
      <c r="BS99" s="397"/>
      <c r="BT99" s="397"/>
    </row>
    <row r="100" spans="1:72" ht="11.25" customHeight="1" outlineLevel="1">
      <c r="A100" s="478"/>
      <c r="B100" s="277" t="s">
        <v>39</v>
      </c>
      <c r="C100" s="80">
        <v>1068.5</v>
      </c>
      <c r="D100" s="80"/>
      <c r="E100" s="40">
        <f t="shared" si="61"/>
        <v>24.597145488029465</v>
      </c>
      <c r="F100" s="40"/>
      <c r="G100" s="13" t="s">
        <v>31</v>
      </c>
      <c r="H100" s="13" t="s">
        <v>31</v>
      </c>
      <c r="I100" s="105">
        <v>49949.91</v>
      </c>
      <c r="J100" s="116"/>
      <c r="K100" s="40">
        <f>I100/I$186*100</f>
        <v>29.09294556963588</v>
      </c>
      <c r="L100" s="13"/>
      <c r="M100" s="105">
        <f t="shared" si="46"/>
        <v>49949.91</v>
      </c>
      <c r="N100" s="116"/>
      <c r="O100" s="116"/>
      <c r="P100" s="116"/>
      <c r="Q100" s="105">
        <f t="shared" si="64"/>
        <v>46.747693027608804</v>
      </c>
      <c r="R100" s="14"/>
      <c r="S100" s="13" t="s">
        <v>31</v>
      </c>
      <c r="T100" s="48" t="s">
        <v>31</v>
      </c>
      <c r="U100" s="80">
        <v>1077.3</v>
      </c>
      <c r="V100" s="80"/>
      <c r="W100" s="40">
        <f t="shared" si="62"/>
        <v>24.395380434782606</v>
      </c>
      <c r="X100" s="40"/>
      <c r="Y100" s="13" t="s">
        <v>31</v>
      </c>
      <c r="Z100" s="13" t="s">
        <v>31</v>
      </c>
      <c r="AA100" s="105">
        <v>55323.11</v>
      </c>
      <c r="AB100" s="116"/>
      <c r="AC100" s="40">
        <f>IFERROR(AA100/AA$186*100,0)</f>
        <v>32.575575548758344</v>
      </c>
      <c r="AD100" s="13"/>
      <c r="AE100" s="105">
        <f t="shared" si="47"/>
        <v>55323.11</v>
      </c>
      <c r="AF100" s="116"/>
      <c r="AG100" s="116"/>
      <c r="AH100" s="116"/>
      <c r="AI100" s="105">
        <f t="shared" si="65"/>
        <v>51.35348556576627</v>
      </c>
      <c r="AJ100" s="14"/>
      <c r="AK100" s="13" t="s">
        <v>31</v>
      </c>
      <c r="AL100" s="48" t="s">
        <v>31</v>
      </c>
      <c r="AM100" s="105">
        <f t="shared" si="48"/>
        <v>2145.8000000000002</v>
      </c>
      <c r="AN100" s="116"/>
      <c r="AO100" s="40">
        <f t="shared" si="63"/>
        <v>24.49543378995434</v>
      </c>
      <c r="AP100" s="13"/>
      <c r="AQ100" s="105" t="s">
        <v>31</v>
      </c>
      <c r="AR100" s="14" t="s">
        <v>31</v>
      </c>
      <c r="AS100" s="36">
        <f t="shared" si="49"/>
        <v>105273.02</v>
      </c>
      <c r="AT100" s="116"/>
      <c r="AU100" s="40">
        <f>IFERROR(AS100/AS$186*100,0)</f>
        <v>30.82477305789007</v>
      </c>
      <c r="AV100" s="14"/>
      <c r="AW100" s="36">
        <f t="shared" si="50"/>
        <v>105273.02</v>
      </c>
      <c r="AX100" s="48"/>
      <c r="AY100" s="36">
        <f t="shared" si="51"/>
        <v>0</v>
      </c>
      <c r="AZ100" s="116"/>
      <c r="BA100" s="105">
        <f t="shared" si="66"/>
        <v>49.060033553919283</v>
      </c>
      <c r="BB100" s="14"/>
      <c r="BC100" s="13" t="s">
        <v>31</v>
      </c>
      <c r="BD100" s="48" t="s">
        <v>31</v>
      </c>
      <c r="BE100" s="20"/>
      <c r="BF100" s="20"/>
      <c r="BG100" s="13" t="s">
        <v>31</v>
      </c>
      <c r="BH100" s="13" t="s">
        <v>31</v>
      </c>
      <c r="BI100" s="116"/>
      <c r="BJ100" s="116"/>
      <c r="BK100" s="14"/>
      <c r="BL100" s="116"/>
      <c r="BM100" s="116"/>
      <c r="BN100" s="116"/>
      <c r="BO100" s="116"/>
      <c r="BP100" s="13" t="s">
        <v>31</v>
      </c>
      <c r="BQ100" s="48" t="s">
        <v>31</v>
      </c>
      <c r="BR100" s="396"/>
      <c r="BS100" s="397"/>
      <c r="BT100" s="397"/>
    </row>
    <row r="101" spans="1:72" ht="11.25" customHeight="1" outlineLevel="1">
      <c r="A101" s="478"/>
      <c r="B101" s="277" t="s">
        <v>40</v>
      </c>
      <c r="C101" s="80">
        <v>0</v>
      </c>
      <c r="D101" s="80"/>
      <c r="E101" s="40">
        <f t="shared" si="61"/>
        <v>0</v>
      </c>
      <c r="F101" s="40"/>
      <c r="G101" s="13" t="s">
        <v>31</v>
      </c>
      <c r="H101" s="13" t="s">
        <v>31</v>
      </c>
      <c r="I101" s="105">
        <v>0</v>
      </c>
      <c r="J101" s="116"/>
      <c r="K101" s="40" t="s">
        <v>31</v>
      </c>
      <c r="L101" s="13"/>
      <c r="M101" s="105">
        <f t="shared" si="46"/>
        <v>0</v>
      </c>
      <c r="N101" s="116"/>
      <c r="O101" s="116"/>
      <c r="P101" s="116"/>
      <c r="Q101" s="105">
        <f t="shared" si="64"/>
        <v>0</v>
      </c>
      <c r="R101" s="14"/>
      <c r="S101" s="13" t="s">
        <v>31</v>
      </c>
      <c r="T101" s="48" t="s">
        <v>31</v>
      </c>
      <c r="U101" s="80">
        <v>0</v>
      </c>
      <c r="V101" s="80"/>
      <c r="W101" s="40">
        <f t="shared" si="62"/>
        <v>0</v>
      </c>
      <c r="X101" s="40"/>
      <c r="Y101" s="13" t="s">
        <v>31</v>
      </c>
      <c r="Z101" s="13" t="s">
        <v>31</v>
      </c>
      <c r="AA101" s="105">
        <v>0</v>
      </c>
      <c r="AB101" s="116"/>
      <c r="AC101" s="40" t="s">
        <v>31</v>
      </c>
      <c r="AD101" s="13"/>
      <c r="AE101" s="105">
        <f t="shared" si="47"/>
        <v>0</v>
      </c>
      <c r="AF101" s="116"/>
      <c r="AG101" s="116"/>
      <c r="AH101" s="116"/>
      <c r="AI101" s="105">
        <f t="shared" si="65"/>
        <v>0</v>
      </c>
      <c r="AJ101" s="14"/>
      <c r="AK101" s="13" t="s">
        <v>31</v>
      </c>
      <c r="AL101" s="48" t="s">
        <v>31</v>
      </c>
      <c r="AM101" s="105">
        <f t="shared" si="48"/>
        <v>0</v>
      </c>
      <c r="AN101" s="116"/>
      <c r="AO101" s="40">
        <f t="shared" si="63"/>
        <v>0</v>
      </c>
      <c r="AP101" s="13"/>
      <c r="AQ101" s="105" t="s">
        <v>31</v>
      </c>
      <c r="AR101" s="14" t="s">
        <v>31</v>
      </c>
      <c r="AS101" s="36">
        <f t="shared" si="49"/>
        <v>0</v>
      </c>
      <c r="AT101" s="116"/>
      <c r="AU101" s="40" t="s">
        <v>31</v>
      </c>
      <c r="AV101" s="14"/>
      <c r="AW101" s="36">
        <f t="shared" si="50"/>
        <v>0</v>
      </c>
      <c r="AX101" s="48"/>
      <c r="AY101" s="36">
        <f t="shared" si="51"/>
        <v>0</v>
      </c>
      <c r="AZ101" s="116"/>
      <c r="BA101" s="105">
        <f t="shared" si="66"/>
        <v>0</v>
      </c>
      <c r="BB101" s="14"/>
      <c r="BC101" s="13" t="s">
        <v>31</v>
      </c>
      <c r="BD101" s="48" t="s">
        <v>31</v>
      </c>
      <c r="BE101" s="20"/>
      <c r="BF101" s="20"/>
      <c r="BG101" s="13" t="s">
        <v>31</v>
      </c>
      <c r="BH101" s="13" t="s">
        <v>31</v>
      </c>
      <c r="BI101" s="116"/>
      <c r="BJ101" s="116"/>
      <c r="BK101" s="14"/>
      <c r="BL101" s="116"/>
      <c r="BM101" s="116"/>
      <c r="BN101" s="116"/>
      <c r="BO101" s="116"/>
      <c r="BP101" s="13" t="s">
        <v>31</v>
      </c>
      <c r="BQ101" s="48" t="s">
        <v>31</v>
      </c>
      <c r="BR101" s="396"/>
      <c r="BS101" s="397"/>
      <c r="BT101" s="397"/>
    </row>
    <row r="102" spans="1:72" ht="11.25" customHeight="1" outlineLevel="1">
      <c r="A102" s="478"/>
      <c r="B102" s="317" t="s">
        <v>41</v>
      </c>
      <c r="C102" s="80">
        <v>0</v>
      </c>
      <c r="D102" s="80"/>
      <c r="E102" s="40">
        <f t="shared" si="61"/>
        <v>0</v>
      </c>
      <c r="F102" s="40"/>
      <c r="G102" s="13" t="s">
        <v>31</v>
      </c>
      <c r="H102" s="13" t="s">
        <v>31</v>
      </c>
      <c r="I102" s="105">
        <v>0</v>
      </c>
      <c r="J102" s="116"/>
      <c r="K102" s="40">
        <f>IFERROR(I102/I$188*100,0)</f>
        <v>0</v>
      </c>
      <c r="L102" s="13"/>
      <c r="M102" s="105">
        <f t="shared" si="46"/>
        <v>0</v>
      </c>
      <c r="N102" s="116"/>
      <c r="O102" s="116"/>
      <c r="P102" s="116"/>
      <c r="Q102" s="105">
        <f t="shared" si="64"/>
        <v>0</v>
      </c>
      <c r="R102" s="14"/>
      <c r="S102" s="13" t="s">
        <v>31</v>
      </c>
      <c r="T102" s="48" t="s">
        <v>31</v>
      </c>
      <c r="U102" s="80">
        <v>0</v>
      </c>
      <c r="V102" s="80"/>
      <c r="W102" s="40">
        <f t="shared" si="62"/>
        <v>0</v>
      </c>
      <c r="X102" s="40"/>
      <c r="Y102" s="13" t="s">
        <v>31</v>
      </c>
      <c r="Z102" s="13" t="s">
        <v>31</v>
      </c>
      <c r="AA102" s="105">
        <v>0</v>
      </c>
      <c r="AB102" s="116"/>
      <c r="AC102" s="40">
        <f>IFERROR(AA102/AA$188*100,0)</f>
        <v>0</v>
      </c>
      <c r="AD102" s="13"/>
      <c r="AE102" s="105">
        <f t="shared" si="47"/>
        <v>0</v>
      </c>
      <c r="AF102" s="116"/>
      <c r="AG102" s="116"/>
      <c r="AH102" s="116"/>
      <c r="AI102" s="105">
        <f t="shared" si="65"/>
        <v>0</v>
      </c>
      <c r="AJ102" s="14"/>
      <c r="AK102" s="13" t="s">
        <v>31</v>
      </c>
      <c r="AL102" s="48" t="s">
        <v>31</v>
      </c>
      <c r="AM102" s="105">
        <f t="shared" si="48"/>
        <v>0</v>
      </c>
      <c r="AN102" s="116"/>
      <c r="AO102" s="40">
        <f t="shared" si="63"/>
        <v>0</v>
      </c>
      <c r="AP102" s="13"/>
      <c r="AQ102" s="105" t="s">
        <v>31</v>
      </c>
      <c r="AR102" s="14" t="s">
        <v>31</v>
      </c>
      <c r="AS102" s="36">
        <f t="shared" si="49"/>
        <v>0</v>
      </c>
      <c r="AT102" s="116"/>
      <c r="AU102" s="40">
        <f>IFERROR(AS102/AS$188*100,0)</f>
        <v>0</v>
      </c>
      <c r="AV102" s="14"/>
      <c r="AW102" s="36">
        <f t="shared" si="50"/>
        <v>0</v>
      </c>
      <c r="AX102" s="48"/>
      <c r="AY102" s="36">
        <f t="shared" si="51"/>
        <v>0</v>
      </c>
      <c r="AZ102" s="116"/>
      <c r="BA102" s="105">
        <f t="shared" si="66"/>
        <v>0</v>
      </c>
      <c r="BB102" s="14"/>
      <c r="BC102" s="13" t="s">
        <v>31</v>
      </c>
      <c r="BD102" s="48" t="s">
        <v>31</v>
      </c>
      <c r="BE102" s="20"/>
      <c r="BF102" s="20"/>
      <c r="BG102" s="13" t="s">
        <v>31</v>
      </c>
      <c r="BH102" s="13" t="s">
        <v>31</v>
      </c>
      <c r="BI102" s="116"/>
      <c r="BJ102" s="116"/>
      <c r="BK102" s="14"/>
      <c r="BL102" s="116"/>
      <c r="BM102" s="116"/>
      <c r="BN102" s="116"/>
      <c r="BO102" s="116"/>
      <c r="BP102" s="13" t="s">
        <v>31</v>
      </c>
      <c r="BQ102" s="48" t="s">
        <v>31</v>
      </c>
      <c r="BR102" s="396"/>
      <c r="BS102" s="397"/>
      <c r="BT102" s="397"/>
    </row>
    <row r="103" spans="1:72" s="45" customFormat="1" ht="12" customHeight="1">
      <c r="A103" s="478"/>
      <c r="B103" s="147" t="s">
        <v>47</v>
      </c>
      <c r="C103" s="44">
        <f>C104+C107</f>
        <v>7600</v>
      </c>
      <c r="D103" s="81"/>
      <c r="E103" s="41">
        <f>C103/C$178*100</f>
        <v>28.999000297621325</v>
      </c>
      <c r="F103" s="41"/>
      <c r="G103" s="26" t="s">
        <v>31</v>
      </c>
      <c r="H103" s="26" t="s">
        <v>31</v>
      </c>
      <c r="I103" s="82">
        <f>I104+I107</f>
        <v>632968.01</v>
      </c>
      <c r="J103" s="114"/>
      <c r="K103" s="41">
        <f>I103/I$178*100</f>
        <v>4.2712845951310952</v>
      </c>
      <c r="L103" s="26"/>
      <c r="M103" s="82">
        <f t="shared" si="46"/>
        <v>465828.01</v>
      </c>
      <c r="N103" s="114"/>
      <c r="O103" s="82">
        <f>O104+O107</f>
        <v>167140</v>
      </c>
      <c r="P103" s="114"/>
      <c r="Q103" s="82">
        <f t="shared" si="52"/>
        <v>83.285264473684208</v>
      </c>
      <c r="R103" s="26"/>
      <c r="S103" s="26" t="s">
        <v>31</v>
      </c>
      <c r="T103" s="27" t="s">
        <v>31</v>
      </c>
      <c r="U103" s="44">
        <f>U104+U107</f>
        <v>7317.166666666667</v>
      </c>
      <c r="V103" s="81"/>
      <c r="W103" s="41">
        <f>U103/U$178*100</f>
        <v>27.467048050911298</v>
      </c>
      <c r="X103" s="41"/>
      <c r="Y103" s="26" t="s">
        <v>31</v>
      </c>
      <c r="Z103" s="26" t="s">
        <v>31</v>
      </c>
      <c r="AA103" s="82">
        <f>AA104+AA107</f>
        <v>247519.63999999998</v>
      </c>
      <c r="AB103" s="114"/>
      <c r="AC103" s="41">
        <f>IFERROR(AA103/AA$178*100,0)</f>
        <v>1.687733248686351</v>
      </c>
      <c r="AD103" s="26"/>
      <c r="AE103" s="82">
        <f t="shared" si="47"/>
        <v>247519.63999999998</v>
      </c>
      <c r="AF103" s="114"/>
      <c r="AG103" s="82">
        <f>AG104+AG107</f>
        <v>0</v>
      </c>
      <c r="AH103" s="114"/>
      <c r="AI103" s="82">
        <f t="shared" si="53"/>
        <v>33.827251896225768</v>
      </c>
      <c r="AJ103" s="26"/>
      <c r="AK103" s="26" t="s">
        <v>31</v>
      </c>
      <c r="AL103" s="27" t="s">
        <v>31</v>
      </c>
      <c r="AM103" s="82">
        <f t="shared" si="48"/>
        <v>14917.166666666668</v>
      </c>
      <c r="AN103" s="114"/>
      <c r="AO103" s="41">
        <f>AM103/AM$178*100</f>
        <v>28.226762741669763</v>
      </c>
      <c r="AP103" s="26"/>
      <c r="AQ103" s="82" t="s">
        <v>31</v>
      </c>
      <c r="AR103" s="26" t="s">
        <v>31</v>
      </c>
      <c r="AS103" s="82">
        <f t="shared" si="49"/>
        <v>880487.65</v>
      </c>
      <c r="AT103" s="114"/>
      <c r="AU103" s="41">
        <f>IFERROR(AS103/AS$178*100,0)</f>
        <v>2.9862271819010964</v>
      </c>
      <c r="AV103" s="26"/>
      <c r="AW103" s="82">
        <f t="shared" si="50"/>
        <v>713347.65</v>
      </c>
      <c r="AX103" s="27"/>
      <c r="AY103" s="82">
        <f t="shared" si="51"/>
        <v>167140</v>
      </c>
      <c r="AZ103" s="114"/>
      <c r="BA103" s="82">
        <f t="shared" si="54"/>
        <v>59.025126532071546</v>
      </c>
      <c r="BB103" s="26"/>
      <c r="BC103" s="26" t="s">
        <v>31</v>
      </c>
      <c r="BD103" s="27" t="s">
        <v>31</v>
      </c>
      <c r="BE103" s="25"/>
      <c r="BF103" s="25"/>
      <c r="BG103" s="26" t="s">
        <v>31</v>
      </c>
      <c r="BH103" s="26" t="s">
        <v>31</v>
      </c>
      <c r="BI103" s="114"/>
      <c r="BJ103" s="114"/>
      <c r="BK103" s="26"/>
      <c r="BL103" s="114"/>
      <c r="BM103" s="114"/>
      <c r="BN103" s="114"/>
      <c r="BO103" s="114"/>
      <c r="BP103" s="26" t="s">
        <v>31</v>
      </c>
      <c r="BQ103" s="27" t="s">
        <v>31</v>
      </c>
      <c r="BR103" s="396"/>
      <c r="BS103" s="397"/>
      <c r="BT103" s="397"/>
    </row>
    <row r="104" spans="1:72" ht="15" customHeight="1">
      <c r="A104" s="478"/>
      <c r="B104" s="277" t="s">
        <v>32</v>
      </c>
      <c r="C104" s="79">
        <f>SUM(C105:C106)</f>
        <v>43</v>
      </c>
      <c r="D104" s="79"/>
      <c r="E104" s="42">
        <f>C104/C$179*100</f>
        <v>0.49493554327808476</v>
      </c>
      <c r="F104" s="40"/>
      <c r="G104" s="13" t="s">
        <v>31</v>
      </c>
      <c r="H104" s="13" t="s">
        <v>31</v>
      </c>
      <c r="I104" s="330">
        <f>SUM(I105:I106)</f>
        <v>223900</v>
      </c>
      <c r="J104" s="116"/>
      <c r="K104" s="42">
        <f>I104/I$179*100</f>
        <v>2.2174635408469943</v>
      </c>
      <c r="L104" s="13"/>
      <c r="M104" s="330">
        <f t="shared" si="46"/>
        <v>223900</v>
      </c>
      <c r="N104" s="116"/>
      <c r="O104" s="330">
        <f>SUM(O105:O106)</f>
        <v>0</v>
      </c>
      <c r="P104" s="116"/>
      <c r="Q104" s="330">
        <f t="shared" si="52"/>
        <v>5206.9767441860467</v>
      </c>
      <c r="R104" s="14"/>
      <c r="S104" s="13" t="s">
        <v>31</v>
      </c>
      <c r="T104" s="48" t="s">
        <v>31</v>
      </c>
      <c r="U104" s="79">
        <f>SUM(U105:U106)</f>
        <v>32.666666666666671</v>
      </c>
      <c r="V104" s="79"/>
      <c r="W104" s="42">
        <f>U104/U$179*100</f>
        <v>0.36986714975845414</v>
      </c>
      <c r="X104" s="40"/>
      <c r="Y104" s="13" t="s">
        <v>31</v>
      </c>
      <c r="Z104" s="13" t="s">
        <v>31</v>
      </c>
      <c r="AA104" s="330">
        <f>SUM(AA105:AA106)</f>
        <v>99900</v>
      </c>
      <c r="AB104" s="116"/>
      <c r="AC104" s="42">
        <f>IFERROR(AA104/AA$179*100,0)</f>
        <v>1.007709991297421</v>
      </c>
      <c r="AD104" s="13"/>
      <c r="AE104" s="330">
        <f t="shared" si="47"/>
        <v>99900</v>
      </c>
      <c r="AF104" s="116"/>
      <c r="AG104" s="330">
        <f>SUM(AG105:AG106)</f>
        <v>0</v>
      </c>
      <c r="AH104" s="116"/>
      <c r="AI104" s="330">
        <f t="shared" si="53"/>
        <v>3058.163265306122</v>
      </c>
      <c r="AJ104" s="14"/>
      <c r="AK104" s="13" t="s">
        <v>31</v>
      </c>
      <c r="AL104" s="48" t="s">
        <v>31</v>
      </c>
      <c r="AM104" s="330">
        <f t="shared" si="48"/>
        <v>75.666666666666671</v>
      </c>
      <c r="AN104" s="116"/>
      <c r="AO104" s="42">
        <f>AM104/AM$179*100</f>
        <v>0.43188736681887369</v>
      </c>
      <c r="AP104" s="13"/>
      <c r="AQ104" s="330" t="s">
        <v>31</v>
      </c>
      <c r="AR104" s="14" t="s">
        <v>31</v>
      </c>
      <c r="AS104" s="330">
        <f t="shared" si="49"/>
        <v>323800</v>
      </c>
      <c r="AT104" s="116"/>
      <c r="AU104" s="42">
        <f>IFERROR(AS104/AS$179*100,0)</f>
        <v>1.6181352254427648</v>
      </c>
      <c r="AV104" s="14"/>
      <c r="AW104" s="330">
        <f t="shared" si="50"/>
        <v>323800</v>
      </c>
      <c r="AX104" s="48"/>
      <c r="AY104" s="330">
        <f t="shared" si="51"/>
        <v>0</v>
      </c>
      <c r="AZ104" s="116"/>
      <c r="BA104" s="330">
        <f t="shared" si="54"/>
        <v>4279.2951541850216</v>
      </c>
      <c r="BB104" s="14"/>
      <c r="BC104" s="13" t="s">
        <v>31</v>
      </c>
      <c r="BD104" s="48" t="s">
        <v>31</v>
      </c>
      <c r="BE104" s="20"/>
      <c r="BF104" s="20"/>
      <c r="BG104" s="13" t="s">
        <v>31</v>
      </c>
      <c r="BH104" s="13" t="s">
        <v>31</v>
      </c>
      <c r="BI104" s="116"/>
      <c r="BJ104" s="116"/>
      <c r="BK104" s="14"/>
      <c r="BL104" s="116"/>
      <c r="BM104" s="116"/>
      <c r="BN104" s="116"/>
      <c r="BO104" s="116"/>
      <c r="BP104" s="13" t="s">
        <v>31</v>
      </c>
      <c r="BQ104" s="48" t="s">
        <v>31</v>
      </c>
      <c r="BR104" s="396"/>
      <c r="BS104" s="397"/>
      <c r="BT104" s="397"/>
    </row>
    <row r="105" spans="1:72" ht="11.25" customHeight="1" outlineLevel="1">
      <c r="A105" s="478"/>
      <c r="B105" s="277" t="s">
        <v>33</v>
      </c>
      <c r="C105" s="80">
        <v>43</v>
      </c>
      <c r="D105" s="83"/>
      <c r="E105" s="40">
        <f>C105/C$180*100</f>
        <v>0.98987108655616951</v>
      </c>
      <c r="F105" s="40"/>
      <c r="G105" s="13" t="s">
        <v>31</v>
      </c>
      <c r="H105" s="13" t="s">
        <v>31</v>
      </c>
      <c r="I105" s="105">
        <v>223900</v>
      </c>
      <c r="J105" s="116"/>
      <c r="K105" s="40">
        <f>I105/I$180*100</f>
        <v>2.8451098550643215</v>
      </c>
      <c r="L105" s="13"/>
      <c r="M105" s="105">
        <f t="shared" si="46"/>
        <v>223900</v>
      </c>
      <c r="N105" s="116"/>
      <c r="O105" s="105">
        <v>0</v>
      </c>
      <c r="P105" s="116"/>
      <c r="Q105" s="105">
        <f t="shared" si="52"/>
        <v>5206.9767441860467</v>
      </c>
      <c r="R105" s="14"/>
      <c r="S105" s="13" t="s">
        <v>31</v>
      </c>
      <c r="T105" s="48" t="s">
        <v>31</v>
      </c>
      <c r="U105" s="80">
        <v>32.666666666666671</v>
      </c>
      <c r="V105" s="83"/>
      <c r="W105" s="40">
        <f>U105/U$180*100</f>
        <v>0.73973429951690817</v>
      </c>
      <c r="X105" s="40"/>
      <c r="Y105" s="13" t="s">
        <v>31</v>
      </c>
      <c r="Z105" s="13" t="s">
        <v>31</v>
      </c>
      <c r="AA105" s="105">
        <v>99900</v>
      </c>
      <c r="AB105" s="116"/>
      <c r="AC105" s="40">
        <f>IFERROR(AA105/AA$180*100,0)</f>
        <v>1.1776861549662554</v>
      </c>
      <c r="AD105" s="13"/>
      <c r="AE105" s="105">
        <f t="shared" si="47"/>
        <v>99900</v>
      </c>
      <c r="AF105" s="116"/>
      <c r="AG105" s="105">
        <v>0</v>
      </c>
      <c r="AH105" s="116"/>
      <c r="AI105" s="105">
        <f t="shared" si="53"/>
        <v>3058.163265306122</v>
      </c>
      <c r="AJ105" s="14"/>
      <c r="AK105" s="13" t="s">
        <v>31</v>
      </c>
      <c r="AL105" s="48" t="s">
        <v>31</v>
      </c>
      <c r="AM105" s="105">
        <f t="shared" si="48"/>
        <v>75.666666666666671</v>
      </c>
      <c r="AN105" s="116"/>
      <c r="AO105" s="40">
        <f>AM105/AM$180*100</f>
        <v>0.86377473363774737</v>
      </c>
      <c r="AP105" s="13"/>
      <c r="AQ105" s="105" t="s">
        <v>31</v>
      </c>
      <c r="AR105" s="14" t="s">
        <v>31</v>
      </c>
      <c r="AS105" s="105">
        <f t="shared" si="49"/>
        <v>323800</v>
      </c>
      <c r="AT105" s="116"/>
      <c r="AU105" s="40">
        <f>IFERROR(AS105/AS$180*100,0)</f>
        <v>1.9801400428154714</v>
      </c>
      <c r="AV105" s="14"/>
      <c r="AW105" s="105">
        <f t="shared" si="50"/>
        <v>323800</v>
      </c>
      <c r="AX105" s="48"/>
      <c r="AY105" s="105">
        <f t="shared" si="51"/>
        <v>0</v>
      </c>
      <c r="AZ105" s="116"/>
      <c r="BA105" s="105">
        <f t="shared" si="54"/>
        <v>4279.2951541850216</v>
      </c>
      <c r="BB105" s="14"/>
      <c r="BC105" s="13" t="s">
        <v>31</v>
      </c>
      <c r="BD105" s="48" t="s">
        <v>31</v>
      </c>
      <c r="BE105" s="20"/>
      <c r="BF105" s="20"/>
      <c r="BG105" s="13" t="s">
        <v>31</v>
      </c>
      <c r="BH105" s="13" t="s">
        <v>31</v>
      </c>
      <c r="BI105" s="116"/>
      <c r="BJ105" s="116"/>
      <c r="BK105" s="14"/>
      <c r="BL105" s="116"/>
      <c r="BM105" s="116"/>
      <c r="BN105" s="116"/>
      <c r="BO105" s="116"/>
      <c r="BP105" s="13" t="s">
        <v>31</v>
      </c>
      <c r="BQ105" s="48" t="s">
        <v>31</v>
      </c>
      <c r="BR105" s="396"/>
      <c r="BS105" s="397"/>
      <c r="BT105" s="397"/>
    </row>
    <row r="106" spans="1:72" ht="11.25" customHeight="1" outlineLevel="1">
      <c r="A106" s="478"/>
      <c r="B106" s="277" t="s">
        <v>34</v>
      </c>
      <c r="C106" s="80">
        <v>0</v>
      </c>
      <c r="D106" s="83"/>
      <c r="E106" s="40">
        <f>C106/C$181*100</f>
        <v>0</v>
      </c>
      <c r="F106" s="40"/>
      <c r="G106" s="13" t="s">
        <v>31</v>
      </c>
      <c r="H106" s="13" t="s">
        <v>31</v>
      </c>
      <c r="I106" s="105">
        <v>0</v>
      </c>
      <c r="J106" s="116"/>
      <c r="K106" s="40">
        <f>I106/I$181*100</f>
        <v>0</v>
      </c>
      <c r="L106" s="13"/>
      <c r="M106" s="105">
        <f t="shared" si="46"/>
        <v>0</v>
      </c>
      <c r="N106" s="116"/>
      <c r="O106" s="105">
        <v>0</v>
      </c>
      <c r="P106" s="116"/>
      <c r="Q106" s="105">
        <f>IFERROR(I106/C106,0)</f>
        <v>0</v>
      </c>
      <c r="R106" s="14"/>
      <c r="S106" s="13" t="s">
        <v>31</v>
      </c>
      <c r="T106" s="48" t="s">
        <v>31</v>
      </c>
      <c r="U106" s="80">
        <v>0</v>
      </c>
      <c r="V106" s="83"/>
      <c r="W106" s="40">
        <f>U106/U$181*100</f>
        <v>0</v>
      </c>
      <c r="X106" s="40"/>
      <c r="Y106" s="13" t="s">
        <v>31</v>
      </c>
      <c r="Z106" s="13" t="s">
        <v>31</v>
      </c>
      <c r="AA106" s="105">
        <v>0</v>
      </c>
      <c r="AB106" s="116"/>
      <c r="AC106" s="40">
        <f>IFERROR(AA106/AA$181*100,0)</f>
        <v>0</v>
      </c>
      <c r="AD106" s="13"/>
      <c r="AE106" s="105">
        <f t="shared" si="47"/>
        <v>0</v>
      </c>
      <c r="AF106" s="116"/>
      <c r="AG106" s="105">
        <v>0</v>
      </c>
      <c r="AH106" s="116"/>
      <c r="AI106" s="105">
        <f>IFERROR(AA106/U106,0)</f>
        <v>0</v>
      </c>
      <c r="AJ106" s="14"/>
      <c r="AK106" s="13" t="s">
        <v>31</v>
      </c>
      <c r="AL106" s="48" t="s">
        <v>31</v>
      </c>
      <c r="AM106" s="105">
        <f t="shared" si="48"/>
        <v>0</v>
      </c>
      <c r="AN106" s="116"/>
      <c r="AO106" s="40">
        <f>AM106/AM$181*100</f>
        <v>0</v>
      </c>
      <c r="AP106" s="13"/>
      <c r="AQ106" s="105" t="s">
        <v>31</v>
      </c>
      <c r="AR106" s="14" t="s">
        <v>31</v>
      </c>
      <c r="AS106" s="105">
        <f t="shared" si="49"/>
        <v>0</v>
      </c>
      <c r="AT106" s="116"/>
      <c r="AU106" s="40">
        <f>IFERROR(AS106/AS$181*100,0)</f>
        <v>0</v>
      </c>
      <c r="AV106" s="14"/>
      <c r="AW106" s="105">
        <f t="shared" si="50"/>
        <v>0</v>
      </c>
      <c r="AX106" s="48"/>
      <c r="AY106" s="105">
        <f t="shared" si="51"/>
        <v>0</v>
      </c>
      <c r="AZ106" s="116"/>
      <c r="BA106" s="105">
        <f>IFERROR(AS106/AM106,0)</f>
        <v>0</v>
      </c>
      <c r="BB106" s="14"/>
      <c r="BC106" s="13" t="s">
        <v>31</v>
      </c>
      <c r="BD106" s="48" t="s">
        <v>31</v>
      </c>
      <c r="BE106" s="20"/>
      <c r="BF106" s="20"/>
      <c r="BG106" s="13" t="s">
        <v>31</v>
      </c>
      <c r="BH106" s="13" t="s">
        <v>31</v>
      </c>
      <c r="BI106" s="116"/>
      <c r="BJ106" s="116"/>
      <c r="BK106" s="14"/>
      <c r="BL106" s="116"/>
      <c r="BM106" s="116"/>
      <c r="BN106" s="116"/>
      <c r="BO106" s="116"/>
      <c r="BP106" s="13" t="s">
        <v>31</v>
      </c>
      <c r="BQ106" s="48" t="s">
        <v>31</v>
      </c>
      <c r="BR106" s="396"/>
      <c r="BS106" s="397"/>
      <c r="BT106" s="397"/>
    </row>
    <row r="107" spans="1:72" ht="15.75" customHeight="1">
      <c r="A107" s="478"/>
      <c r="B107" s="277" t="s">
        <v>35</v>
      </c>
      <c r="C107" s="79">
        <f>SUM(C108:C113)</f>
        <v>7557</v>
      </c>
      <c r="D107" s="79"/>
      <c r="E107" s="42">
        <f t="shared" ref="E107:E113" si="67">C107/C182*100</f>
        <v>43.134054041712815</v>
      </c>
      <c r="F107" s="42"/>
      <c r="G107" s="13" t="s">
        <v>31</v>
      </c>
      <c r="H107" s="13" t="s">
        <v>31</v>
      </c>
      <c r="I107" s="330">
        <f>SUM(I108:I113)</f>
        <v>409068.01</v>
      </c>
      <c r="J107" s="116"/>
      <c r="K107" s="42">
        <f>I107/I$182*100</f>
        <v>8.6629756894751875</v>
      </c>
      <c r="L107" s="13"/>
      <c r="M107" s="330">
        <f t="shared" si="46"/>
        <v>241928.01</v>
      </c>
      <c r="N107" s="116"/>
      <c r="O107" s="330">
        <f>SUM(O108:O113)</f>
        <v>167140</v>
      </c>
      <c r="P107" s="116"/>
      <c r="Q107" s="330">
        <f t="shared" si="52"/>
        <v>54.131005690088664</v>
      </c>
      <c r="R107" s="14"/>
      <c r="S107" s="13" t="s">
        <v>31</v>
      </c>
      <c r="T107" s="48" t="s">
        <v>31</v>
      </c>
      <c r="U107" s="79">
        <f>SUM(U108:U113)</f>
        <v>7284.5</v>
      </c>
      <c r="V107" s="79"/>
      <c r="W107" s="42">
        <f t="shared" ref="W107:W113" si="68">U107/U182*100</f>
        <v>40.906232100540215</v>
      </c>
      <c r="X107" s="42"/>
      <c r="Y107" s="13" t="s">
        <v>31</v>
      </c>
      <c r="Z107" s="13" t="s">
        <v>31</v>
      </c>
      <c r="AA107" s="330">
        <f>SUM(AA108:AA113)</f>
        <v>147619.63999999998</v>
      </c>
      <c r="AB107" s="116"/>
      <c r="AC107" s="42">
        <f>IFERROR(AA107/AA$182*100,0)</f>
        <v>3.1063190464672457</v>
      </c>
      <c r="AD107" s="13"/>
      <c r="AE107" s="330">
        <f t="shared" si="47"/>
        <v>147619.63999999998</v>
      </c>
      <c r="AF107" s="116"/>
      <c r="AG107" s="330">
        <f>SUM(AG108:AG113)</f>
        <v>0</v>
      </c>
      <c r="AH107" s="116"/>
      <c r="AI107" s="330">
        <f t="shared" si="53"/>
        <v>20.26489669846935</v>
      </c>
      <c r="AJ107" s="14"/>
      <c r="AK107" s="13" t="s">
        <v>31</v>
      </c>
      <c r="AL107" s="48" t="s">
        <v>31</v>
      </c>
      <c r="AM107" s="330">
        <f t="shared" si="48"/>
        <v>14841.5</v>
      </c>
      <c r="AN107" s="116"/>
      <c r="AO107" s="42">
        <f t="shared" ref="AO107:AO113" si="69">AM107/AM182*100</f>
        <v>42.011062172352503</v>
      </c>
      <c r="AP107" s="13"/>
      <c r="AQ107" s="330" t="s">
        <v>31</v>
      </c>
      <c r="AR107" s="14" t="s">
        <v>31</v>
      </c>
      <c r="AS107" s="330">
        <f t="shared" si="49"/>
        <v>556687.65</v>
      </c>
      <c r="AT107" s="116"/>
      <c r="AU107" s="42">
        <f>IFERROR(AS107/AS$182*100,0)</f>
        <v>5.875788173583544</v>
      </c>
      <c r="AV107" s="14"/>
      <c r="AW107" s="330">
        <f t="shared" si="50"/>
        <v>389547.65</v>
      </c>
      <c r="AX107" s="48"/>
      <c r="AY107" s="330">
        <f t="shared" si="51"/>
        <v>167140</v>
      </c>
      <c r="AZ107" s="116"/>
      <c r="BA107" s="330">
        <f t="shared" si="54"/>
        <v>37.50885355253849</v>
      </c>
      <c r="BB107" s="14"/>
      <c r="BC107" s="13" t="s">
        <v>31</v>
      </c>
      <c r="BD107" s="48" t="s">
        <v>31</v>
      </c>
      <c r="BE107" s="20"/>
      <c r="BF107" s="20"/>
      <c r="BG107" s="13" t="s">
        <v>31</v>
      </c>
      <c r="BH107" s="13" t="s">
        <v>31</v>
      </c>
      <c r="BI107" s="116"/>
      <c r="BJ107" s="116"/>
      <c r="BK107" s="14"/>
      <c r="BL107" s="116"/>
      <c r="BM107" s="116"/>
      <c r="BN107" s="116"/>
      <c r="BO107" s="116"/>
      <c r="BP107" s="13" t="s">
        <v>31</v>
      </c>
      <c r="BQ107" s="48" t="s">
        <v>31</v>
      </c>
      <c r="BR107" s="396"/>
      <c r="BS107" s="397"/>
      <c r="BT107" s="397"/>
    </row>
    <row r="108" spans="1:72" ht="11.25" customHeight="1" outlineLevel="1">
      <c r="A108" s="478"/>
      <c r="B108" s="277" t="s">
        <v>36</v>
      </c>
      <c r="C108" s="80">
        <v>490.3</v>
      </c>
      <c r="D108" s="80"/>
      <c r="E108" s="40">
        <f t="shared" si="67"/>
        <v>11.286832412523024</v>
      </c>
      <c r="F108" s="40"/>
      <c r="G108" s="13" t="s">
        <v>31</v>
      </c>
      <c r="H108" s="13" t="s">
        <v>31</v>
      </c>
      <c r="I108" s="105">
        <v>17144.2</v>
      </c>
      <c r="J108" s="116"/>
      <c r="K108" s="40">
        <f>I108/I$183*100</f>
        <v>0.79819048053302832</v>
      </c>
      <c r="L108" s="13"/>
      <c r="M108" s="105">
        <f t="shared" si="46"/>
        <v>17144.2</v>
      </c>
      <c r="N108" s="116"/>
      <c r="O108" s="116"/>
      <c r="P108" s="116"/>
      <c r="Q108" s="105">
        <f t="shared" ref="Q108:Q124" si="70">IFERROR(I108/C108,0)</f>
        <v>34.966755047929837</v>
      </c>
      <c r="R108" s="14"/>
      <c r="S108" s="13" t="s">
        <v>31</v>
      </c>
      <c r="T108" s="48" t="s">
        <v>31</v>
      </c>
      <c r="U108" s="80">
        <f>497.7</f>
        <v>497.7</v>
      </c>
      <c r="V108" s="80"/>
      <c r="W108" s="40">
        <f t="shared" si="68"/>
        <v>11.270380434782608</v>
      </c>
      <c r="X108" s="40"/>
      <c r="Y108" s="13" t="s">
        <v>31</v>
      </c>
      <c r="Z108" s="13" t="s">
        <v>31</v>
      </c>
      <c r="AA108" s="105">
        <v>17458.73</v>
      </c>
      <c r="AB108" s="116"/>
      <c r="AC108" s="40">
        <f>IFERROR(AA108/AA$183*100,0)</f>
        <v>0.74984388786631706</v>
      </c>
      <c r="AD108" s="13"/>
      <c r="AE108" s="105">
        <f t="shared" si="47"/>
        <v>17458.73</v>
      </c>
      <c r="AF108" s="116"/>
      <c r="AG108" s="116"/>
      <c r="AH108" s="116"/>
      <c r="AI108" s="105">
        <f t="shared" ref="AI108:AI124" si="71">IFERROR(AA108/U108,0)</f>
        <v>35.078822583885874</v>
      </c>
      <c r="AJ108" s="14"/>
      <c r="AK108" s="13" t="s">
        <v>31</v>
      </c>
      <c r="AL108" s="48" t="s">
        <v>31</v>
      </c>
      <c r="AM108" s="105">
        <f t="shared" si="48"/>
        <v>988</v>
      </c>
      <c r="AN108" s="116"/>
      <c r="AO108" s="40">
        <f t="shared" si="69"/>
        <v>11.278538812785389</v>
      </c>
      <c r="AP108" s="13"/>
      <c r="AQ108" s="105" t="s">
        <v>31</v>
      </c>
      <c r="AR108" s="14" t="s">
        <v>31</v>
      </c>
      <c r="AS108" s="36">
        <f t="shared" si="49"/>
        <v>34602.93</v>
      </c>
      <c r="AT108" s="116"/>
      <c r="AU108" s="40">
        <f>IFERROR(AS108/AS$183*100,0)</f>
        <v>0.77304277783376696</v>
      </c>
      <c r="AV108" s="14"/>
      <c r="AW108" s="36">
        <f t="shared" si="50"/>
        <v>34602.93</v>
      </c>
      <c r="AX108" s="48"/>
      <c r="AY108" s="36">
        <f t="shared" si="51"/>
        <v>0</v>
      </c>
      <c r="AZ108" s="116"/>
      <c r="BA108" s="105">
        <f t="shared" ref="BA108:BA124" si="72">IFERROR(AS108/AM108,0)</f>
        <v>35.023208502024289</v>
      </c>
      <c r="BB108" s="14"/>
      <c r="BC108" s="13" t="s">
        <v>31</v>
      </c>
      <c r="BD108" s="48" t="s">
        <v>31</v>
      </c>
      <c r="BE108" s="20"/>
      <c r="BF108" s="20"/>
      <c r="BG108" s="13" t="s">
        <v>31</v>
      </c>
      <c r="BH108" s="13" t="s">
        <v>31</v>
      </c>
      <c r="BI108" s="116"/>
      <c r="BJ108" s="116"/>
      <c r="BK108" s="14"/>
      <c r="BL108" s="116"/>
      <c r="BM108" s="116"/>
      <c r="BN108" s="116"/>
      <c r="BO108" s="116"/>
      <c r="BP108" s="13" t="s">
        <v>31</v>
      </c>
      <c r="BQ108" s="48" t="s">
        <v>31</v>
      </c>
      <c r="BR108" s="396"/>
      <c r="BS108" s="397"/>
      <c r="BT108" s="397"/>
    </row>
    <row r="109" spans="1:72" ht="11.25" customHeight="1" outlineLevel="1">
      <c r="A109" s="478"/>
      <c r="B109" s="277" t="s">
        <v>37</v>
      </c>
      <c r="C109" s="80">
        <v>2506.6</v>
      </c>
      <c r="D109" s="80"/>
      <c r="E109" s="40">
        <f t="shared" si="67"/>
        <v>57.702578268876628</v>
      </c>
      <c r="F109" s="40"/>
      <c r="G109" s="13" t="s">
        <v>31</v>
      </c>
      <c r="H109" s="13" t="s">
        <v>31</v>
      </c>
      <c r="I109" s="105">
        <v>306972.28999999998</v>
      </c>
      <c r="J109" s="116"/>
      <c r="K109" s="40">
        <f>I109/I$184*100</f>
        <v>54.674436025425479</v>
      </c>
      <c r="L109" s="13"/>
      <c r="M109" s="105">
        <f t="shared" si="46"/>
        <v>139832.28999999998</v>
      </c>
      <c r="N109" s="116"/>
      <c r="O109" s="105">
        <v>167140</v>
      </c>
      <c r="P109" s="116"/>
      <c r="Q109" s="105">
        <f t="shared" si="70"/>
        <v>122.46560679805313</v>
      </c>
      <c r="R109" s="14"/>
      <c r="S109" s="13" t="s">
        <v>31</v>
      </c>
      <c r="T109" s="48" t="s">
        <v>31</v>
      </c>
      <c r="U109" s="80">
        <v>2541.6999999999998</v>
      </c>
      <c r="V109" s="80"/>
      <c r="W109" s="40">
        <f t="shared" si="68"/>
        <v>57.556612318840571</v>
      </c>
      <c r="X109" s="40"/>
      <c r="Y109" s="13" t="s">
        <v>31</v>
      </c>
      <c r="Z109" s="13" t="s">
        <v>31</v>
      </c>
      <c r="AA109" s="105">
        <v>40882.33</v>
      </c>
      <c r="AB109" s="116"/>
      <c r="AC109" s="40">
        <f>IFERROR(AA109/AA$184*100,0)</f>
        <v>11.817686404382041</v>
      </c>
      <c r="AD109" s="13"/>
      <c r="AE109" s="105">
        <f t="shared" si="47"/>
        <v>40882.33</v>
      </c>
      <c r="AF109" s="116"/>
      <c r="AG109" s="116"/>
      <c r="AH109" s="116"/>
      <c r="AI109" s="105">
        <f t="shared" si="71"/>
        <v>16.084640201439981</v>
      </c>
      <c r="AJ109" s="14"/>
      <c r="AK109" s="13" t="s">
        <v>31</v>
      </c>
      <c r="AL109" s="48" t="s">
        <v>31</v>
      </c>
      <c r="AM109" s="105">
        <f t="shared" si="48"/>
        <v>5048.2999999999993</v>
      </c>
      <c r="AN109" s="116"/>
      <c r="AO109" s="40">
        <f t="shared" si="69"/>
        <v>57.628995433789939</v>
      </c>
      <c r="AP109" s="13"/>
      <c r="AQ109" s="105" t="s">
        <v>31</v>
      </c>
      <c r="AR109" s="14" t="s">
        <v>31</v>
      </c>
      <c r="AS109" s="36">
        <f t="shared" si="49"/>
        <v>347854.62</v>
      </c>
      <c r="AT109" s="116"/>
      <c r="AU109" s="40">
        <f>IFERROR(AS109/AS$184*100,0)</f>
        <v>38.33544745451232</v>
      </c>
      <c r="AV109" s="14"/>
      <c r="AW109" s="36">
        <f t="shared" si="50"/>
        <v>180714.62</v>
      </c>
      <c r="AX109" s="48"/>
      <c r="AY109" s="36">
        <f t="shared" si="51"/>
        <v>167140</v>
      </c>
      <c r="AZ109" s="116"/>
      <c r="BA109" s="105">
        <f t="shared" si="72"/>
        <v>68.905298813461968</v>
      </c>
      <c r="BB109" s="14"/>
      <c r="BC109" s="13" t="s">
        <v>31</v>
      </c>
      <c r="BD109" s="48" t="s">
        <v>31</v>
      </c>
      <c r="BE109" s="20"/>
      <c r="BF109" s="20"/>
      <c r="BG109" s="13" t="s">
        <v>31</v>
      </c>
      <c r="BH109" s="13" t="s">
        <v>31</v>
      </c>
      <c r="BI109" s="116"/>
      <c r="BJ109" s="116"/>
      <c r="BK109" s="14"/>
      <c r="BL109" s="116"/>
      <c r="BM109" s="116"/>
      <c r="BN109" s="116"/>
      <c r="BO109" s="116"/>
      <c r="BP109" s="13" t="s">
        <v>31</v>
      </c>
      <c r="BQ109" s="48" t="s">
        <v>31</v>
      </c>
      <c r="BR109" s="396"/>
      <c r="BS109" s="397"/>
      <c r="BT109" s="397"/>
    </row>
    <row r="110" spans="1:72" ht="11.25" customHeight="1" outlineLevel="1">
      <c r="A110" s="478"/>
      <c r="B110" s="277" t="s">
        <v>38</v>
      </c>
      <c r="C110" s="80">
        <v>1907.4</v>
      </c>
      <c r="D110" s="80"/>
      <c r="E110" s="40">
        <f t="shared" si="67"/>
        <v>43.908839779005525</v>
      </c>
      <c r="F110" s="40"/>
      <c r="G110" s="13" t="s">
        <v>31</v>
      </c>
      <c r="H110" s="13" t="s">
        <v>31</v>
      </c>
      <c r="I110" s="105">
        <v>46346.8</v>
      </c>
      <c r="J110" s="116"/>
      <c r="K110" s="40">
        <f>I110/I$185*100</f>
        <v>9.6623457246069524</v>
      </c>
      <c r="L110" s="13"/>
      <c r="M110" s="105">
        <f t="shared" si="46"/>
        <v>46346.8</v>
      </c>
      <c r="N110" s="116"/>
      <c r="O110" s="116"/>
      <c r="P110" s="116"/>
      <c r="Q110" s="105">
        <f t="shared" si="70"/>
        <v>24.298416692880362</v>
      </c>
      <c r="R110" s="14"/>
      <c r="S110" s="13" t="s">
        <v>31</v>
      </c>
      <c r="T110" s="48" t="s">
        <v>31</v>
      </c>
      <c r="U110" s="80">
        <v>1672.5</v>
      </c>
      <c r="V110" s="80"/>
      <c r="W110" s="40">
        <f t="shared" si="68"/>
        <v>37.873641304347828</v>
      </c>
      <c r="X110" s="40"/>
      <c r="Y110" s="13" t="s">
        <v>31</v>
      </c>
      <c r="Z110" s="13" t="s">
        <v>31</v>
      </c>
      <c r="AA110" s="105">
        <v>49214.2</v>
      </c>
      <c r="AB110" s="116"/>
      <c r="AC110" s="40">
        <f>IFERROR(AA110/AA$185*100,0)</f>
        <v>9.557476002840021</v>
      </c>
      <c r="AD110" s="13"/>
      <c r="AE110" s="105">
        <f t="shared" si="47"/>
        <v>49214.2</v>
      </c>
      <c r="AF110" s="116"/>
      <c r="AG110" s="116"/>
      <c r="AH110" s="116"/>
      <c r="AI110" s="105">
        <f t="shared" si="71"/>
        <v>29.42553064275037</v>
      </c>
      <c r="AJ110" s="14"/>
      <c r="AK110" s="13" t="s">
        <v>31</v>
      </c>
      <c r="AL110" s="48" t="s">
        <v>31</v>
      </c>
      <c r="AM110" s="105">
        <f t="shared" si="48"/>
        <v>3579.9</v>
      </c>
      <c r="AN110" s="116"/>
      <c r="AO110" s="40">
        <f t="shared" si="69"/>
        <v>40.866438356164387</v>
      </c>
      <c r="AP110" s="13"/>
      <c r="AQ110" s="105" t="s">
        <v>31</v>
      </c>
      <c r="AR110" s="14" t="s">
        <v>31</v>
      </c>
      <c r="AS110" s="36">
        <f t="shared" si="49"/>
        <v>95561</v>
      </c>
      <c r="AT110" s="116"/>
      <c r="AU110" s="40">
        <f>IFERROR(AS110/AS$185*100,0)</f>
        <v>9.6080517075289915</v>
      </c>
      <c r="AV110" s="14"/>
      <c r="AW110" s="36">
        <f t="shared" si="50"/>
        <v>95561</v>
      </c>
      <c r="AX110" s="48"/>
      <c r="AY110" s="36">
        <f t="shared" si="51"/>
        <v>0</v>
      </c>
      <c r="AZ110" s="116"/>
      <c r="BA110" s="105">
        <f t="shared" si="72"/>
        <v>26.693762395597641</v>
      </c>
      <c r="BB110" s="14"/>
      <c r="BC110" s="13" t="s">
        <v>31</v>
      </c>
      <c r="BD110" s="48" t="s">
        <v>31</v>
      </c>
      <c r="BE110" s="20"/>
      <c r="BF110" s="20"/>
      <c r="BG110" s="13" t="s">
        <v>31</v>
      </c>
      <c r="BH110" s="13" t="s">
        <v>31</v>
      </c>
      <c r="BI110" s="116"/>
      <c r="BJ110" s="116"/>
      <c r="BK110" s="14"/>
      <c r="BL110" s="116"/>
      <c r="BM110" s="116"/>
      <c r="BN110" s="116"/>
      <c r="BO110" s="116"/>
      <c r="BP110" s="13" t="s">
        <v>31</v>
      </c>
      <c r="BQ110" s="48" t="s">
        <v>31</v>
      </c>
      <c r="BR110" s="396"/>
      <c r="BS110" s="397"/>
      <c r="BT110" s="397"/>
    </row>
    <row r="111" spans="1:72" ht="11.25" customHeight="1" outlineLevel="1">
      <c r="A111" s="478"/>
      <c r="B111" s="277" t="s">
        <v>39</v>
      </c>
      <c r="C111" s="80">
        <v>2652.7</v>
      </c>
      <c r="D111" s="80"/>
      <c r="E111" s="40">
        <f t="shared" si="67"/>
        <v>61.065837937384892</v>
      </c>
      <c r="F111" s="40"/>
      <c r="G111" s="13" t="s">
        <v>31</v>
      </c>
      <c r="H111" s="13" t="s">
        <v>31</v>
      </c>
      <c r="I111" s="105">
        <v>38604.720000000001</v>
      </c>
      <c r="J111" s="116"/>
      <c r="K111" s="40">
        <f>I111/I$186*100</f>
        <v>22.485025852719925</v>
      </c>
      <c r="L111" s="13"/>
      <c r="M111" s="105">
        <f t="shared" si="46"/>
        <v>38604.720000000001</v>
      </c>
      <c r="N111" s="116"/>
      <c r="O111" s="116"/>
      <c r="P111" s="116"/>
      <c r="Q111" s="105">
        <f t="shared" si="70"/>
        <v>14.552991291891281</v>
      </c>
      <c r="R111" s="14"/>
      <c r="S111" s="13" t="s">
        <v>31</v>
      </c>
      <c r="T111" s="48" t="s">
        <v>31</v>
      </c>
      <c r="U111" s="80">
        <v>2572.6</v>
      </c>
      <c r="V111" s="80"/>
      <c r="W111" s="40">
        <f t="shared" si="68"/>
        <v>58.256340579710141</v>
      </c>
      <c r="X111" s="40"/>
      <c r="Y111" s="13" t="s">
        <v>31</v>
      </c>
      <c r="Z111" s="13" t="s">
        <v>31</v>
      </c>
      <c r="AA111" s="105">
        <v>40064.379999999997</v>
      </c>
      <c r="AB111" s="116"/>
      <c r="AC111" s="40">
        <f>IFERROR(AA111/AA$186*100,0)</f>
        <v>23.590868942547928</v>
      </c>
      <c r="AD111" s="13"/>
      <c r="AE111" s="105">
        <f t="shared" si="47"/>
        <v>40064.379999999997</v>
      </c>
      <c r="AF111" s="116"/>
      <c r="AG111" s="116"/>
      <c r="AH111" s="116"/>
      <c r="AI111" s="105">
        <f t="shared" si="71"/>
        <v>15.573497628857965</v>
      </c>
      <c r="AJ111" s="14"/>
      <c r="AK111" s="13" t="s">
        <v>31</v>
      </c>
      <c r="AL111" s="48" t="s">
        <v>31</v>
      </c>
      <c r="AM111" s="105">
        <f t="shared" si="48"/>
        <v>5225.2999999999993</v>
      </c>
      <c r="AN111" s="116"/>
      <c r="AO111" s="40">
        <f t="shared" si="69"/>
        <v>59.649543378995432</v>
      </c>
      <c r="AP111" s="13"/>
      <c r="AQ111" s="105" t="s">
        <v>31</v>
      </c>
      <c r="AR111" s="14" t="s">
        <v>31</v>
      </c>
      <c r="AS111" s="36">
        <f t="shared" si="49"/>
        <v>78669.100000000006</v>
      </c>
      <c r="AT111" s="116"/>
      <c r="AU111" s="40">
        <f>IFERROR(AS111/AS$186*100,0)</f>
        <v>23.034934821556934</v>
      </c>
      <c r="AV111" s="14"/>
      <c r="AW111" s="36">
        <f t="shared" si="50"/>
        <v>78669.100000000006</v>
      </c>
      <c r="AX111" s="48"/>
      <c r="AY111" s="36">
        <f t="shared" si="51"/>
        <v>0</v>
      </c>
      <c r="AZ111" s="116"/>
      <c r="BA111" s="105">
        <f t="shared" si="72"/>
        <v>15.055422655158559</v>
      </c>
      <c r="BB111" s="14"/>
      <c r="BC111" s="13" t="s">
        <v>31</v>
      </c>
      <c r="BD111" s="48" t="s">
        <v>31</v>
      </c>
      <c r="BE111" s="20"/>
      <c r="BF111" s="20"/>
      <c r="BG111" s="13" t="s">
        <v>31</v>
      </c>
      <c r="BH111" s="13" t="s">
        <v>31</v>
      </c>
      <c r="BI111" s="116"/>
      <c r="BJ111" s="116"/>
      <c r="BK111" s="14"/>
      <c r="BL111" s="116"/>
      <c r="BM111" s="116"/>
      <c r="BN111" s="116"/>
      <c r="BO111" s="116"/>
      <c r="BP111" s="13" t="s">
        <v>31</v>
      </c>
      <c r="BQ111" s="48" t="s">
        <v>31</v>
      </c>
      <c r="BR111" s="396"/>
      <c r="BS111" s="397"/>
      <c r="BT111" s="397"/>
    </row>
    <row r="112" spans="1:72" ht="11.25" customHeight="1" outlineLevel="1">
      <c r="A112" s="478"/>
      <c r="B112" s="277" t="s">
        <v>40</v>
      </c>
      <c r="C112" s="80">
        <v>0</v>
      </c>
      <c r="D112" s="80"/>
      <c r="E112" s="40">
        <f t="shared" si="67"/>
        <v>0</v>
      </c>
      <c r="F112" s="40"/>
      <c r="G112" s="13" t="s">
        <v>31</v>
      </c>
      <c r="H112" s="13" t="s">
        <v>31</v>
      </c>
      <c r="I112" s="105">
        <v>0</v>
      </c>
      <c r="J112" s="116"/>
      <c r="K112" s="40" t="s">
        <v>31</v>
      </c>
      <c r="L112" s="13"/>
      <c r="M112" s="105">
        <f t="shared" si="46"/>
        <v>0</v>
      </c>
      <c r="N112" s="116"/>
      <c r="O112" s="116"/>
      <c r="P112" s="116"/>
      <c r="Q112" s="105">
        <f t="shared" si="70"/>
        <v>0</v>
      </c>
      <c r="R112" s="14"/>
      <c r="S112" s="13" t="s">
        <v>31</v>
      </c>
      <c r="T112" s="48" t="s">
        <v>31</v>
      </c>
      <c r="U112" s="80">
        <v>0</v>
      </c>
      <c r="V112" s="80"/>
      <c r="W112" s="40">
        <f t="shared" si="68"/>
        <v>0</v>
      </c>
      <c r="X112" s="40"/>
      <c r="Y112" s="13" t="s">
        <v>31</v>
      </c>
      <c r="Z112" s="13" t="s">
        <v>31</v>
      </c>
      <c r="AA112" s="105">
        <v>0</v>
      </c>
      <c r="AB112" s="116"/>
      <c r="AC112" s="40" t="s">
        <v>31</v>
      </c>
      <c r="AD112" s="13"/>
      <c r="AE112" s="105">
        <f t="shared" si="47"/>
        <v>0</v>
      </c>
      <c r="AF112" s="116"/>
      <c r="AG112" s="116"/>
      <c r="AH112" s="116"/>
      <c r="AI112" s="105">
        <f t="shared" si="71"/>
        <v>0</v>
      </c>
      <c r="AJ112" s="14"/>
      <c r="AK112" s="13" t="s">
        <v>31</v>
      </c>
      <c r="AL112" s="48" t="s">
        <v>31</v>
      </c>
      <c r="AM112" s="105">
        <f t="shared" si="48"/>
        <v>0</v>
      </c>
      <c r="AN112" s="116"/>
      <c r="AO112" s="40">
        <f t="shared" si="69"/>
        <v>0</v>
      </c>
      <c r="AP112" s="13"/>
      <c r="AQ112" s="105" t="s">
        <v>31</v>
      </c>
      <c r="AR112" s="14" t="s">
        <v>31</v>
      </c>
      <c r="AS112" s="36">
        <f t="shared" si="49"/>
        <v>0</v>
      </c>
      <c r="AT112" s="116"/>
      <c r="AU112" s="40" t="s">
        <v>31</v>
      </c>
      <c r="AV112" s="14"/>
      <c r="AW112" s="36">
        <f t="shared" si="50"/>
        <v>0</v>
      </c>
      <c r="AX112" s="48"/>
      <c r="AY112" s="36">
        <f t="shared" si="51"/>
        <v>0</v>
      </c>
      <c r="AZ112" s="116"/>
      <c r="BA112" s="105">
        <f t="shared" si="72"/>
        <v>0</v>
      </c>
      <c r="BB112" s="14"/>
      <c r="BC112" s="13" t="s">
        <v>31</v>
      </c>
      <c r="BD112" s="48" t="s">
        <v>31</v>
      </c>
      <c r="BE112" s="20"/>
      <c r="BF112" s="20"/>
      <c r="BG112" s="13" t="s">
        <v>31</v>
      </c>
      <c r="BH112" s="13" t="s">
        <v>31</v>
      </c>
      <c r="BI112" s="116"/>
      <c r="BJ112" s="116"/>
      <c r="BK112" s="14"/>
      <c r="BL112" s="116"/>
      <c r="BM112" s="116"/>
      <c r="BN112" s="116"/>
      <c r="BO112" s="116"/>
      <c r="BP112" s="13" t="s">
        <v>31</v>
      </c>
      <c r="BQ112" s="48" t="s">
        <v>31</v>
      </c>
      <c r="BR112" s="396"/>
      <c r="BS112" s="397"/>
      <c r="BT112" s="397"/>
    </row>
    <row r="113" spans="1:72" ht="12" customHeight="1" outlineLevel="1" thickBot="1">
      <c r="A113" s="478"/>
      <c r="B113" s="317" t="s">
        <v>41</v>
      </c>
      <c r="C113" s="80">
        <v>0</v>
      </c>
      <c r="D113" s="80"/>
      <c r="E113" s="40">
        <f t="shared" si="67"/>
        <v>0</v>
      </c>
      <c r="F113" s="40"/>
      <c r="G113" s="13" t="s">
        <v>31</v>
      </c>
      <c r="H113" s="13" t="s">
        <v>31</v>
      </c>
      <c r="I113" s="105">
        <v>0</v>
      </c>
      <c r="J113" s="116"/>
      <c r="K113" s="40">
        <f>IFERROR(I113/I$188*100,0)</f>
        <v>0</v>
      </c>
      <c r="L113" s="13"/>
      <c r="M113" s="105">
        <f t="shared" si="46"/>
        <v>0</v>
      </c>
      <c r="N113" s="116"/>
      <c r="O113" s="116"/>
      <c r="P113" s="116"/>
      <c r="Q113" s="105">
        <f t="shared" si="70"/>
        <v>0</v>
      </c>
      <c r="R113" s="14"/>
      <c r="S113" s="13" t="s">
        <v>31</v>
      </c>
      <c r="T113" s="48" t="s">
        <v>31</v>
      </c>
      <c r="U113" s="80">
        <v>0</v>
      </c>
      <c r="V113" s="80"/>
      <c r="W113" s="40">
        <f t="shared" si="68"/>
        <v>0</v>
      </c>
      <c r="X113" s="40"/>
      <c r="Y113" s="13" t="s">
        <v>31</v>
      </c>
      <c r="Z113" s="13" t="s">
        <v>31</v>
      </c>
      <c r="AA113" s="105">
        <v>0</v>
      </c>
      <c r="AB113" s="116"/>
      <c r="AC113" s="40">
        <f>IFERROR(AA113/AA$188*100,0)</f>
        <v>0</v>
      </c>
      <c r="AD113" s="13"/>
      <c r="AE113" s="105">
        <f t="shared" si="47"/>
        <v>0</v>
      </c>
      <c r="AF113" s="116"/>
      <c r="AG113" s="116"/>
      <c r="AH113" s="116"/>
      <c r="AI113" s="105">
        <f t="shared" si="71"/>
        <v>0</v>
      </c>
      <c r="AJ113" s="14"/>
      <c r="AK113" s="13" t="s">
        <v>31</v>
      </c>
      <c r="AL113" s="48" t="s">
        <v>31</v>
      </c>
      <c r="AM113" s="105">
        <f t="shared" si="48"/>
        <v>0</v>
      </c>
      <c r="AN113" s="116"/>
      <c r="AO113" s="40">
        <f t="shared" si="69"/>
        <v>0</v>
      </c>
      <c r="AP113" s="13"/>
      <c r="AQ113" s="105" t="s">
        <v>31</v>
      </c>
      <c r="AR113" s="14" t="s">
        <v>31</v>
      </c>
      <c r="AS113" s="36">
        <f t="shared" si="49"/>
        <v>0</v>
      </c>
      <c r="AT113" s="116"/>
      <c r="AU113" s="40">
        <f>IFERROR(AS113/AS$188*100,0)</f>
        <v>0</v>
      </c>
      <c r="AV113" s="14"/>
      <c r="AW113" s="36">
        <f t="shared" si="50"/>
        <v>0</v>
      </c>
      <c r="AX113" s="48"/>
      <c r="AY113" s="36">
        <f t="shared" si="51"/>
        <v>0</v>
      </c>
      <c r="AZ113" s="116"/>
      <c r="BA113" s="105">
        <f t="shared" si="72"/>
        <v>0</v>
      </c>
      <c r="BB113" s="14"/>
      <c r="BC113" s="13" t="s">
        <v>31</v>
      </c>
      <c r="BD113" s="48" t="s">
        <v>31</v>
      </c>
      <c r="BE113" s="20"/>
      <c r="BF113" s="20"/>
      <c r="BG113" s="13" t="s">
        <v>31</v>
      </c>
      <c r="BH113" s="13" t="s">
        <v>31</v>
      </c>
      <c r="BI113" s="116"/>
      <c r="BJ113" s="116"/>
      <c r="BK113" s="14"/>
      <c r="BL113" s="116"/>
      <c r="BM113" s="116"/>
      <c r="BN113" s="116"/>
      <c r="BO113" s="116"/>
      <c r="BP113" s="13" t="s">
        <v>31</v>
      </c>
      <c r="BQ113" s="48" t="s">
        <v>31</v>
      </c>
      <c r="BR113" s="396"/>
      <c r="BS113" s="397"/>
      <c r="BT113" s="397"/>
    </row>
    <row r="114" spans="1:72" s="45" customFormat="1" ht="10.5" customHeight="1">
      <c r="A114" s="478"/>
      <c r="B114" s="319" t="s">
        <v>85</v>
      </c>
      <c r="C114" s="85">
        <f>C115+C118</f>
        <v>18623.099999999999</v>
      </c>
      <c r="D114" s="84"/>
      <c r="E114" s="85">
        <f>C114/C$178*100</f>
        <v>71.059379268767316</v>
      </c>
      <c r="F114" s="84"/>
      <c r="G114" s="117" t="s">
        <v>31</v>
      </c>
      <c r="H114" s="117" t="s">
        <v>31</v>
      </c>
      <c r="I114" s="331">
        <f>I115+I118</f>
        <v>11115090.970000001</v>
      </c>
      <c r="J114" s="119"/>
      <c r="K114" s="347">
        <f>I114/I$178*100</f>
        <v>75.004922971765581</v>
      </c>
      <c r="L114" s="118"/>
      <c r="M114" s="331">
        <f>M115+M118</f>
        <v>10762700.970000001</v>
      </c>
      <c r="N114" s="119"/>
      <c r="O114" s="331">
        <f>O115+O118</f>
        <v>352390</v>
      </c>
      <c r="P114" s="119"/>
      <c r="Q114" s="331">
        <f t="shared" si="70"/>
        <v>596.84429391454705</v>
      </c>
      <c r="R114" s="117"/>
      <c r="S114" s="117" t="s">
        <v>31</v>
      </c>
      <c r="T114" s="120" t="s">
        <v>31</v>
      </c>
      <c r="U114" s="85">
        <f>U115+U118</f>
        <v>17829.57</v>
      </c>
      <c r="V114" s="84"/>
      <c r="W114" s="85">
        <f>U114/U$178*100</f>
        <v>66.928317780163511</v>
      </c>
      <c r="X114" s="84"/>
      <c r="Y114" s="117" t="s">
        <v>31</v>
      </c>
      <c r="Z114" s="117" t="s">
        <v>31</v>
      </c>
      <c r="AA114" s="331">
        <f>AA115+AA118</f>
        <v>10566342.989999998</v>
      </c>
      <c r="AB114" s="119"/>
      <c r="AC114" s="347">
        <f>IFERROR(AA114/AA$178*100,0)</f>
        <v>72.047488357881221</v>
      </c>
      <c r="AD114" s="118"/>
      <c r="AE114" s="331">
        <f>AE115+AE118</f>
        <v>10406092.989999998</v>
      </c>
      <c r="AF114" s="119"/>
      <c r="AG114" s="331">
        <f>AG115+AG118</f>
        <v>160250</v>
      </c>
      <c r="AH114" s="119"/>
      <c r="AI114" s="331">
        <f t="shared" si="71"/>
        <v>592.63027599656073</v>
      </c>
      <c r="AJ114" s="117"/>
      <c r="AK114" s="117" t="s">
        <v>31</v>
      </c>
      <c r="AL114" s="120" t="s">
        <v>31</v>
      </c>
      <c r="AM114" s="331">
        <f t="shared" si="48"/>
        <v>36452.67</v>
      </c>
      <c r="AN114" s="119"/>
      <c r="AO114" s="347">
        <f>AM114/AM$178*100</f>
        <v>68.976963949167043</v>
      </c>
      <c r="AP114" s="118"/>
      <c r="AQ114" s="412" t="s">
        <v>31</v>
      </c>
      <c r="AR114" s="117" t="s">
        <v>31</v>
      </c>
      <c r="AS114" s="412">
        <f t="shared" si="49"/>
        <v>21681433.960000001</v>
      </c>
      <c r="AT114" s="119"/>
      <c r="AU114" s="347">
        <f>AS114/AS$178*100</f>
        <v>73.533896169861691</v>
      </c>
      <c r="AV114" s="117"/>
      <c r="AW114" s="412">
        <f t="shared" si="50"/>
        <v>21168793.960000001</v>
      </c>
      <c r="AX114" s="120"/>
      <c r="AY114" s="412">
        <f t="shared" si="51"/>
        <v>512640</v>
      </c>
      <c r="AZ114" s="119"/>
      <c r="BA114" s="331">
        <f t="shared" si="72"/>
        <v>594.78315196115955</v>
      </c>
      <c r="BB114" s="117"/>
      <c r="BC114" s="117" t="s">
        <v>31</v>
      </c>
      <c r="BD114" s="120" t="s">
        <v>31</v>
      </c>
      <c r="BE114" s="118"/>
      <c r="BF114" s="118"/>
      <c r="BG114" s="117" t="s">
        <v>31</v>
      </c>
      <c r="BH114" s="117" t="s">
        <v>31</v>
      </c>
      <c r="BI114" s="119"/>
      <c r="BJ114" s="119"/>
      <c r="BK114" s="117"/>
      <c r="BL114" s="119"/>
      <c r="BM114" s="119"/>
      <c r="BN114" s="119"/>
      <c r="BO114" s="119"/>
      <c r="BP114" s="117" t="s">
        <v>31</v>
      </c>
      <c r="BQ114" s="120" t="s">
        <v>31</v>
      </c>
      <c r="BR114" s="396"/>
      <c r="BS114" s="397"/>
      <c r="BT114" s="397"/>
    </row>
    <row r="115" spans="1:72" ht="10.5" customHeight="1">
      <c r="A115" s="478"/>
      <c r="B115" s="129" t="s">
        <v>95</v>
      </c>
      <c r="C115" s="87">
        <f>C116+C117</f>
        <v>2668.1</v>
      </c>
      <c r="D115" s="86"/>
      <c r="E115" s="86">
        <f>C115/C$179*100</f>
        <v>30.710174953959484</v>
      </c>
      <c r="F115" s="87"/>
      <c r="G115" s="121" t="s">
        <v>31</v>
      </c>
      <c r="H115" s="121" t="s">
        <v>31</v>
      </c>
      <c r="I115" s="387">
        <f>I116+I117</f>
        <v>7972860.8900000006</v>
      </c>
      <c r="J115" s="388"/>
      <c r="K115" s="384">
        <f>I115/I$179*100</f>
        <v>78.961716569092985</v>
      </c>
      <c r="L115" s="385"/>
      <c r="M115" s="387">
        <f>M116+M117</f>
        <v>7846860.8900000006</v>
      </c>
      <c r="N115" s="388"/>
      <c r="O115" s="387">
        <f>O116+O117</f>
        <v>126000</v>
      </c>
      <c r="P115" s="388"/>
      <c r="Q115" s="387">
        <f t="shared" si="70"/>
        <v>2988.2166672913313</v>
      </c>
      <c r="R115" s="389"/>
      <c r="S115" s="121" t="s">
        <v>31</v>
      </c>
      <c r="T115" s="124" t="s">
        <v>31</v>
      </c>
      <c r="U115" s="87">
        <f>U116+U117</f>
        <v>1995.85</v>
      </c>
      <c r="V115" s="86"/>
      <c r="W115" s="86">
        <f>U115/U$179*100</f>
        <v>22.5979393115942</v>
      </c>
      <c r="X115" s="87"/>
      <c r="Y115" s="121" t="s">
        <v>31</v>
      </c>
      <c r="Z115" s="121" t="s">
        <v>31</v>
      </c>
      <c r="AA115" s="387">
        <f>AA116+AA117</f>
        <v>7483493.459999999</v>
      </c>
      <c r="AB115" s="388"/>
      <c r="AC115" s="384">
        <f>IFERROR(AA115/AA$179*100,0)</f>
        <v>75.487398693202266</v>
      </c>
      <c r="AD115" s="385"/>
      <c r="AE115" s="387">
        <f>AE116+AE117</f>
        <v>7382493.459999999</v>
      </c>
      <c r="AF115" s="388"/>
      <c r="AG115" s="387">
        <f>AG116+AG117</f>
        <v>101000</v>
      </c>
      <c r="AH115" s="388"/>
      <c r="AI115" s="387">
        <f t="shared" si="71"/>
        <v>3749.5269985219329</v>
      </c>
      <c r="AJ115" s="389"/>
      <c r="AK115" s="121" t="s">
        <v>31</v>
      </c>
      <c r="AL115" s="124" t="s">
        <v>31</v>
      </c>
      <c r="AM115" s="387">
        <f t="shared" si="48"/>
        <v>4663.95</v>
      </c>
      <c r="AN115" s="388"/>
      <c r="AO115" s="384">
        <f>AM115/AM$179*100</f>
        <v>26.62071917808219</v>
      </c>
      <c r="AP115" s="385"/>
      <c r="AQ115" s="413" t="s">
        <v>31</v>
      </c>
      <c r="AR115" s="389" t="s">
        <v>31</v>
      </c>
      <c r="AS115" s="413">
        <f t="shared" si="49"/>
        <v>15456354.35</v>
      </c>
      <c r="AT115" s="388"/>
      <c r="AU115" s="384">
        <f>AS115/AS$179*100</f>
        <v>77.240492373874332</v>
      </c>
      <c r="AV115" s="389"/>
      <c r="AW115" s="413">
        <f t="shared" si="50"/>
        <v>15229354.35</v>
      </c>
      <c r="AX115" s="124"/>
      <c r="AY115" s="413">
        <f t="shared" si="51"/>
        <v>227000</v>
      </c>
      <c r="AZ115" s="388"/>
      <c r="BA115" s="387">
        <f t="shared" si="72"/>
        <v>3314.0051565732911</v>
      </c>
      <c r="BB115" s="389"/>
      <c r="BC115" s="121" t="s">
        <v>31</v>
      </c>
      <c r="BD115" s="124" t="s">
        <v>31</v>
      </c>
      <c r="BE115" s="122"/>
      <c r="BF115" s="122"/>
      <c r="BG115" s="121" t="s">
        <v>31</v>
      </c>
      <c r="BH115" s="121" t="s">
        <v>31</v>
      </c>
      <c r="BI115" s="123"/>
      <c r="BJ115" s="123"/>
      <c r="BK115" s="121"/>
      <c r="BL115" s="123"/>
      <c r="BM115" s="123"/>
      <c r="BN115" s="123"/>
      <c r="BO115" s="123"/>
      <c r="BP115" s="121" t="s">
        <v>31</v>
      </c>
      <c r="BQ115" s="124" t="s">
        <v>31</v>
      </c>
      <c r="BR115" s="396"/>
      <c r="BS115" s="397"/>
      <c r="BT115" s="397"/>
    </row>
    <row r="116" spans="1:72" ht="10.5" customHeight="1" outlineLevel="1">
      <c r="A116" s="478"/>
      <c r="B116" s="320" t="s">
        <v>33</v>
      </c>
      <c r="C116" s="90">
        <f>C17+C28+C39+C50+C61+C72+C83+C94+C105</f>
        <v>1515.55</v>
      </c>
      <c r="D116" s="88"/>
      <c r="E116" s="89">
        <f>C116/C$180*100</f>
        <v>34.888351749539595</v>
      </c>
      <c r="F116" s="90"/>
      <c r="G116" s="125" t="s">
        <v>31</v>
      </c>
      <c r="H116" s="125" t="s">
        <v>31</v>
      </c>
      <c r="I116" s="333">
        <f>I17+I28+I39+I50+I61+I72+I83+I94+I105</f>
        <v>6597062.6600000001</v>
      </c>
      <c r="J116" s="127"/>
      <c r="K116" s="348">
        <f>I116/I$180*100</f>
        <v>83.829245147131957</v>
      </c>
      <c r="L116" s="122"/>
      <c r="M116" s="333">
        <f>M17+M28+M39+M50+M61+M72+M83+M94+M105</f>
        <v>6482062.6600000001</v>
      </c>
      <c r="N116" s="127"/>
      <c r="O116" s="333">
        <f>O17+O28+O39+O50+O61+O72+O83+O94+O105</f>
        <v>115000</v>
      </c>
      <c r="P116" s="127"/>
      <c r="Q116" s="333">
        <f t="shared" si="70"/>
        <v>4352.9165385503611</v>
      </c>
      <c r="R116" s="125"/>
      <c r="S116" s="125" t="s">
        <v>31</v>
      </c>
      <c r="T116" s="128" t="s">
        <v>31</v>
      </c>
      <c r="U116" s="90">
        <f>U17+U28+U39+U50+U61+U72+U83+U94+U105</f>
        <v>1367.4166666666667</v>
      </c>
      <c r="V116" s="88"/>
      <c r="W116" s="89">
        <f>U116/U$180*100</f>
        <v>30.965051328502412</v>
      </c>
      <c r="X116" s="90"/>
      <c r="Y116" s="125" t="s">
        <v>31</v>
      </c>
      <c r="Z116" s="125" t="s">
        <v>31</v>
      </c>
      <c r="AA116" s="333">
        <f>AA17+AA28+AA39+AA50+AA61+AA72+AA83+AA94+AA105</f>
        <v>7074470.6899999995</v>
      </c>
      <c r="AB116" s="127"/>
      <c r="AC116" s="348">
        <f>IFERROR(AA116/AA$180*100,0)</f>
        <v>83.398460313589297</v>
      </c>
      <c r="AD116" s="122"/>
      <c r="AE116" s="333">
        <f>AE17+AE28+AE39+AE50+AE61+AE72+AE83+AE94+AE105</f>
        <v>6984470.6899999995</v>
      </c>
      <c r="AF116" s="127"/>
      <c r="AG116" s="333">
        <f>AG17+AG28+AG39+AG50+AG61+AG72+AG83+AG94+AG105</f>
        <v>90000</v>
      </c>
      <c r="AH116" s="127"/>
      <c r="AI116" s="333">
        <f t="shared" si="71"/>
        <v>5173.6027960265701</v>
      </c>
      <c r="AJ116" s="125"/>
      <c r="AK116" s="125" t="s">
        <v>31</v>
      </c>
      <c r="AL116" s="128" t="s">
        <v>31</v>
      </c>
      <c r="AM116" s="333">
        <f t="shared" si="48"/>
        <v>2882.9666666666667</v>
      </c>
      <c r="AN116" s="127"/>
      <c r="AO116" s="348">
        <f>AM116/AM$180*100</f>
        <v>32.910578386605785</v>
      </c>
      <c r="AP116" s="122"/>
      <c r="AQ116" s="414" t="s">
        <v>31</v>
      </c>
      <c r="AR116" s="125" t="s">
        <v>31</v>
      </c>
      <c r="AS116" s="414">
        <f t="shared" si="49"/>
        <v>13671533.35</v>
      </c>
      <c r="AT116" s="127"/>
      <c r="AU116" s="348">
        <f>AS116/AS$180*100</f>
        <v>83.605777124836763</v>
      </c>
      <c r="AV116" s="125"/>
      <c r="AW116" s="414">
        <f t="shared" si="50"/>
        <v>13466533.35</v>
      </c>
      <c r="AX116" s="128"/>
      <c r="AY116" s="414">
        <f t="shared" si="51"/>
        <v>205000</v>
      </c>
      <c r="AZ116" s="127"/>
      <c r="BA116" s="333">
        <f t="shared" si="72"/>
        <v>4742.1753113112645</v>
      </c>
      <c r="BB116" s="125"/>
      <c r="BC116" s="125" t="s">
        <v>31</v>
      </c>
      <c r="BD116" s="128" t="s">
        <v>31</v>
      </c>
      <c r="BE116" s="126"/>
      <c r="BF116" s="126"/>
      <c r="BG116" s="125" t="s">
        <v>31</v>
      </c>
      <c r="BH116" s="125" t="s">
        <v>31</v>
      </c>
      <c r="BI116" s="127"/>
      <c r="BJ116" s="127"/>
      <c r="BK116" s="125"/>
      <c r="BL116" s="127"/>
      <c r="BM116" s="127"/>
      <c r="BN116" s="127"/>
      <c r="BO116" s="127"/>
      <c r="BP116" s="125" t="s">
        <v>31</v>
      </c>
      <c r="BQ116" s="128" t="s">
        <v>31</v>
      </c>
      <c r="BR116" s="396"/>
      <c r="BS116" s="397"/>
      <c r="BT116" s="397"/>
    </row>
    <row r="117" spans="1:72" ht="10.5" customHeight="1" outlineLevel="1">
      <c r="A117" s="478"/>
      <c r="B117" s="320" t="s">
        <v>34</v>
      </c>
      <c r="C117" s="90">
        <f>C18+C29+C40+C51+C62+C73+C84+C95+C106</f>
        <v>1152.55</v>
      </c>
      <c r="D117" s="88"/>
      <c r="E117" s="89">
        <f>C117/C$181*100</f>
        <v>26.531998158379373</v>
      </c>
      <c r="F117" s="90"/>
      <c r="G117" s="125" t="s">
        <v>31</v>
      </c>
      <c r="H117" s="125" t="s">
        <v>31</v>
      </c>
      <c r="I117" s="333">
        <f>I18+I29+I40+I51+I62+I73+I84+I95+I106</f>
        <v>1375798.23</v>
      </c>
      <c r="J117" s="127"/>
      <c r="K117" s="348">
        <f>I117/I$181*100</f>
        <v>66.17027588301066</v>
      </c>
      <c r="L117" s="122"/>
      <c r="M117" s="333">
        <f>M18+M29+M40+M51+M62+M73+M84+M95+M106</f>
        <v>1364798.23</v>
      </c>
      <c r="N117" s="127"/>
      <c r="O117" s="333">
        <f>O18+O29+O40+O51+O62+O73+O84+O95+O106</f>
        <v>11000</v>
      </c>
      <c r="P117" s="127"/>
      <c r="Q117" s="333">
        <f t="shared" si="70"/>
        <v>1193.6993883128714</v>
      </c>
      <c r="R117" s="125"/>
      <c r="S117" s="125" t="s">
        <v>31</v>
      </c>
      <c r="T117" s="128" t="s">
        <v>31</v>
      </c>
      <c r="U117" s="90">
        <f>U18+U29+U40+U51+U62+U73+U84+U95+U106</f>
        <v>628.43333333333328</v>
      </c>
      <c r="V117" s="88"/>
      <c r="W117" s="89">
        <f>U117/U$181*100</f>
        <v>14.230827294685987</v>
      </c>
      <c r="X117" s="90"/>
      <c r="Y117" s="125" t="s">
        <v>31</v>
      </c>
      <c r="Z117" s="125" t="s">
        <v>31</v>
      </c>
      <c r="AA117" s="333">
        <f>AA18+AA29+AA40+AA51+AA62+AA73+AA84+AA95+AA106</f>
        <v>409022.77</v>
      </c>
      <c r="AB117" s="127"/>
      <c r="AC117" s="348">
        <f>IFERROR(AA117/AA$181*100,0)</f>
        <v>31.891839291158174</v>
      </c>
      <c r="AD117" s="122"/>
      <c r="AE117" s="333">
        <f>AE18+AE29+AE40+AE51+AE62+AE73+AE84+AE95+AE106</f>
        <v>398022.77</v>
      </c>
      <c r="AF117" s="127"/>
      <c r="AG117" s="333">
        <f>AG18+AG29+AG40+AG51+AG62+AG73+AG84+AG95+AG106</f>
        <v>11000</v>
      </c>
      <c r="AH117" s="127"/>
      <c r="AI117" s="333">
        <f t="shared" si="71"/>
        <v>650.86103537898487</v>
      </c>
      <c r="AJ117" s="125"/>
      <c r="AK117" s="125" t="s">
        <v>31</v>
      </c>
      <c r="AL117" s="128" t="s">
        <v>31</v>
      </c>
      <c r="AM117" s="333">
        <f t="shared" si="48"/>
        <v>1780.9833333333331</v>
      </c>
      <c r="AN117" s="127"/>
      <c r="AO117" s="348">
        <f>AM117/AM$181*100</f>
        <v>20.330859969558599</v>
      </c>
      <c r="AP117" s="122"/>
      <c r="AQ117" s="414" t="s">
        <v>31</v>
      </c>
      <c r="AR117" s="125" t="s">
        <v>31</v>
      </c>
      <c r="AS117" s="414">
        <f t="shared" si="49"/>
        <v>1784821</v>
      </c>
      <c r="AT117" s="127"/>
      <c r="AU117" s="348">
        <f>AS117/AS$181*100</f>
        <v>53.092656018215159</v>
      </c>
      <c r="AV117" s="125"/>
      <c r="AW117" s="414">
        <f t="shared" si="50"/>
        <v>1762821</v>
      </c>
      <c r="AX117" s="128"/>
      <c r="AY117" s="414">
        <f t="shared" si="51"/>
        <v>22000</v>
      </c>
      <c r="AZ117" s="127"/>
      <c r="BA117" s="333">
        <f t="shared" si="72"/>
        <v>1002.1548021224231</v>
      </c>
      <c r="BB117" s="125"/>
      <c r="BC117" s="125" t="s">
        <v>31</v>
      </c>
      <c r="BD117" s="128" t="s">
        <v>31</v>
      </c>
      <c r="BE117" s="126"/>
      <c r="BF117" s="126"/>
      <c r="BG117" s="125" t="s">
        <v>31</v>
      </c>
      <c r="BH117" s="125" t="s">
        <v>31</v>
      </c>
      <c r="BI117" s="127"/>
      <c r="BJ117" s="127"/>
      <c r="BK117" s="125"/>
      <c r="BL117" s="127"/>
      <c r="BM117" s="127"/>
      <c r="BN117" s="127"/>
      <c r="BO117" s="127"/>
      <c r="BP117" s="125" t="s">
        <v>31</v>
      </c>
      <c r="BQ117" s="128" t="s">
        <v>31</v>
      </c>
      <c r="BR117" s="396"/>
      <c r="BS117" s="397"/>
      <c r="BT117" s="397"/>
    </row>
    <row r="118" spans="1:72" ht="12" customHeight="1">
      <c r="A118" s="478"/>
      <c r="B118" s="320" t="s">
        <v>48</v>
      </c>
      <c r="C118" s="91">
        <f t="shared" ref="C118:C124" si="73">C107+C96+C85+C74+C63+C52+C41+C30+C19</f>
        <v>15954.999999999998</v>
      </c>
      <c r="D118" s="86"/>
      <c r="E118" s="91">
        <f t="shared" ref="E118:E124" si="74">C118/C182*100</f>
        <v>91.068391191680291</v>
      </c>
      <c r="F118" s="92"/>
      <c r="G118" s="125" t="s">
        <v>31</v>
      </c>
      <c r="H118" s="125" t="s">
        <v>31</v>
      </c>
      <c r="I118" s="382">
        <f t="shared" ref="I118:I124" si="75">I107+I96+I85+I74+I63+I52+I41+I30+I19</f>
        <v>3142230.08</v>
      </c>
      <c r="J118" s="383"/>
      <c r="K118" s="384">
        <f>I118/I$182*100</f>
        <v>66.544100561121056</v>
      </c>
      <c r="L118" s="385"/>
      <c r="M118" s="382">
        <f t="shared" ref="M118:M124" si="76">M107+M96+M85+M74+M63+M52+M41+M30+M19</f>
        <v>2915840.08</v>
      </c>
      <c r="N118" s="383"/>
      <c r="O118" s="382">
        <f t="shared" ref="O118:O124" si="77">O107+O96+O85+O74+O63+O52+O41+O30+O19</f>
        <v>226390</v>
      </c>
      <c r="P118" s="383"/>
      <c r="Q118" s="382">
        <f t="shared" si="70"/>
        <v>196.94328298339082</v>
      </c>
      <c r="R118" s="386"/>
      <c r="S118" s="125" t="s">
        <v>31</v>
      </c>
      <c r="T118" s="128" t="s">
        <v>31</v>
      </c>
      <c r="U118" s="91">
        <f t="shared" ref="U118:U124" si="78">U107+U96+U85+U74+U63+U52+U41+U30+U19</f>
        <v>15833.72</v>
      </c>
      <c r="V118" s="86"/>
      <c r="W118" s="91">
        <f t="shared" ref="W118:W124" si="79">U118/U182*100</f>
        <v>88.914520603331127</v>
      </c>
      <c r="X118" s="92"/>
      <c r="Y118" s="125" t="s">
        <v>31</v>
      </c>
      <c r="Z118" s="125" t="s">
        <v>31</v>
      </c>
      <c r="AA118" s="382">
        <f t="shared" ref="AA118:AA124" si="80">AA107+AA96+AA85+AA74+AA63+AA52+AA41+AA30+AA19</f>
        <v>3082849.53</v>
      </c>
      <c r="AB118" s="383"/>
      <c r="AC118" s="384">
        <f>IFERROR(AA118/AA$182*100,0)</f>
        <v>64.871545631947058</v>
      </c>
      <c r="AD118" s="385"/>
      <c r="AE118" s="382">
        <f t="shared" ref="AE118:AE124" si="81">AE107+AE96+AE85+AE74+AE63+AE52+AE41+AE30+AE19</f>
        <v>3023599.53</v>
      </c>
      <c r="AF118" s="383"/>
      <c r="AG118" s="382">
        <f t="shared" ref="AG118:AG124" si="82">AG107+AG96+AG85+AG74+AG63+AG52+AG41+AG30+AG19</f>
        <v>59250</v>
      </c>
      <c r="AH118" s="383"/>
      <c r="AI118" s="382">
        <f t="shared" si="71"/>
        <v>194.70153128892011</v>
      </c>
      <c r="AJ118" s="386"/>
      <c r="AK118" s="125" t="s">
        <v>31</v>
      </c>
      <c r="AL118" s="128" t="s">
        <v>31</v>
      </c>
      <c r="AM118" s="382">
        <f t="shared" si="48"/>
        <v>31788.719999999998</v>
      </c>
      <c r="AN118" s="383"/>
      <c r="AO118" s="384">
        <f t="shared" ref="AO118:AO124" si="83">AM118/AM182*100</f>
        <v>89.98267643428936</v>
      </c>
      <c r="AP118" s="385"/>
      <c r="AQ118" s="415" t="s">
        <v>31</v>
      </c>
      <c r="AR118" s="386" t="s">
        <v>31</v>
      </c>
      <c r="AS118" s="415">
        <f t="shared" si="49"/>
        <v>6225079.6099999994</v>
      </c>
      <c r="AT118" s="383"/>
      <c r="AU118" s="384">
        <f>AS118/AS$182*100</f>
        <v>65.705156476983191</v>
      </c>
      <c r="AV118" s="386"/>
      <c r="AW118" s="415">
        <f t="shared" si="50"/>
        <v>5939439.6099999994</v>
      </c>
      <c r="AX118" s="128"/>
      <c r="AY118" s="415">
        <f t="shared" si="51"/>
        <v>285640</v>
      </c>
      <c r="AZ118" s="383"/>
      <c r="BA118" s="382">
        <f t="shared" si="72"/>
        <v>195.82668349024433</v>
      </c>
      <c r="BB118" s="386"/>
      <c r="BC118" s="125" t="s">
        <v>31</v>
      </c>
      <c r="BD118" s="128" t="s">
        <v>31</v>
      </c>
      <c r="BE118" s="126"/>
      <c r="BF118" s="126"/>
      <c r="BG118" s="125" t="s">
        <v>31</v>
      </c>
      <c r="BH118" s="125" t="s">
        <v>31</v>
      </c>
      <c r="BI118" s="127"/>
      <c r="BJ118" s="127"/>
      <c r="BK118" s="125"/>
      <c r="BL118" s="127"/>
      <c r="BM118" s="127"/>
      <c r="BN118" s="127"/>
      <c r="BO118" s="127"/>
      <c r="BP118" s="125" t="s">
        <v>31</v>
      </c>
      <c r="BQ118" s="128" t="s">
        <v>31</v>
      </c>
      <c r="BR118" s="396"/>
      <c r="BS118" s="397"/>
      <c r="BT118" s="397"/>
    </row>
    <row r="119" spans="1:72" ht="12" customHeight="1" outlineLevel="1">
      <c r="A119" s="478"/>
      <c r="B119" s="129" t="s">
        <v>36</v>
      </c>
      <c r="C119" s="90">
        <f t="shared" si="73"/>
        <v>3783.2</v>
      </c>
      <c r="D119" s="89"/>
      <c r="E119" s="90">
        <f t="shared" si="74"/>
        <v>87.09023941068142</v>
      </c>
      <c r="F119" s="89"/>
      <c r="G119" s="121" t="s">
        <v>31</v>
      </c>
      <c r="H119" s="121" t="s">
        <v>31</v>
      </c>
      <c r="I119" s="332">
        <f t="shared" si="75"/>
        <v>2009552.08</v>
      </c>
      <c r="J119" s="123"/>
      <c r="K119" s="348">
        <f>I119/I$183*100</f>
        <v>93.559649350296098</v>
      </c>
      <c r="L119" s="122"/>
      <c r="M119" s="332">
        <f t="shared" si="76"/>
        <v>1950302.08</v>
      </c>
      <c r="N119" s="123"/>
      <c r="O119" s="332">
        <f t="shared" si="77"/>
        <v>59250</v>
      </c>
      <c r="P119" s="123"/>
      <c r="Q119" s="332">
        <f t="shared" si="70"/>
        <v>531.17786001268769</v>
      </c>
      <c r="R119" s="121"/>
      <c r="S119" s="121" t="s">
        <v>31</v>
      </c>
      <c r="T119" s="124" t="s">
        <v>31</v>
      </c>
      <c r="U119" s="90">
        <f t="shared" si="78"/>
        <v>3810.1000000000004</v>
      </c>
      <c r="V119" s="89"/>
      <c r="W119" s="90">
        <f t="shared" si="79"/>
        <v>86.279438405797109</v>
      </c>
      <c r="X119" s="89"/>
      <c r="Y119" s="121" t="s">
        <v>31</v>
      </c>
      <c r="Z119" s="121" t="s">
        <v>31</v>
      </c>
      <c r="AA119" s="332">
        <f t="shared" si="80"/>
        <v>2163215.04</v>
      </c>
      <c r="AB119" s="123"/>
      <c r="AC119" s="348">
        <f>IFERROR(AA119/AA$183*100,0)</f>
        <v>92.909024647525371</v>
      </c>
      <c r="AD119" s="122"/>
      <c r="AE119" s="332">
        <f t="shared" si="81"/>
        <v>2103965.04</v>
      </c>
      <c r="AF119" s="123"/>
      <c r="AG119" s="332">
        <f t="shared" si="82"/>
        <v>59250</v>
      </c>
      <c r="AH119" s="123"/>
      <c r="AI119" s="332">
        <f t="shared" si="71"/>
        <v>567.75807459121802</v>
      </c>
      <c r="AJ119" s="121"/>
      <c r="AK119" s="121" t="s">
        <v>31</v>
      </c>
      <c r="AL119" s="124" t="s">
        <v>31</v>
      </c>
      <c r="AM119" s="332">
        <f t="shared" si="48"/>
        <v>7593.3</v>
      </c>
      <c r="AN119" s="123"/>
      <c r="AO119" s="348">
        <f t="shared" si="83"/>
        <v>86.68150684931507</v>
      </c>
      <c r="AP119" s="122"/>
      <c r="AQ119" s="416" t="s">
        <v>31</v>
      </c>
      <c r="AR119" s="121" t="s">
        <v>31</v>
      </c>
      <c r="AS119" s="416">
        <f t="shared" si="49"/>
        <v>4172767.12</v>
      </c>
      <c r="AT119" s="123"/>
      <c r="AU119" s="348">
        <f>AS119/AS$183*100</f>
        <v>93.221223916535607</v>
      </c>
      <c r="AV119" s="121"/>
      <c r="AW119" s="416">
        <f t="shared" si="50"/>
        <v>4054267.12</v>
      </c>
      <c r="AX119" s="124"/>
      <c r="AY119" s="416">
        <f t="shared" si="51"/>
        <v>118500</v>
      </c>
      <c r="AZ119" s="123"/>
      <c r="BA119" s="332">
        <f t="shared" si="72"/>
        <v>549.5327617768296</v>
      </c>
      <c r="BB119" s="121"/>
      <c r="BC119" s="121" t="s">
        <v>31</v>
      </c>
      <c r="BD119" s="124" t="s">
        <v>31</v>
      </c>
      <c r="BE119" s="122"/>
      <c r="BF119" s="121"/>
      <c r="BG119" s="121" t="s">
        <v>31</v>
      </c>
      <c r="BH119" s="121" t="s">
        <v>31</v>
      </c>
      <c r="BI119" s="123"/>
      <c r="BJ119" s="123"/>
      <c r="BK119" s="121"/>
      <c r="BL119" s="123"/>
      <c r="BM119" s="123"/>
      <c r="BN119" s="123"/>
      <c r="BO119" s="123"/>
      <c r="BP119" s="121" t="s">
        <v>31</v>
      </c>
      <c r="BQ119" s="124" t="s">
        <v>31</v>
      </c>
      <c r="BR119" s="396"/>
      <c r="BS119" s="397"/>
      <c r="BT119" s="397"/>
    </row>
    <row r="120" spans="1:72" ht="12" customHeight="1" outlineLevel="1">
      <c r="A120" s="478"/>
      <c r="B120" s="129" t="s">
        <v>37</v>
      </c>
      <c r="C120" s="90">
        <f t="shared" si="73"/>
        <v>4258.7999999999993</v>
      </c>
      <c r="D120" s="89"/>
      <c r="E120" s="90">
        <f t="shared" si="74"/>
        <v>98.038674033149178</v>
      </c>
      <c r="F120" s="89"/>
      <c r="G120" s="121" t="s">
        <v>31</v>
      </c>
      <c r="H120" s="121" t="s">
        <v>31</v>
      </c>
      <c r="I120" s="332">
        <f t="shared" si="75"/>
        <v>482214.29</v>
      </c>
      <c r="J120" s="123"/>
      <c r="K120" s="348">
        <f>I120/I$184*100</f>
        <v>85.886561126253341</v>
      </c>
      <c r="L120" s="122"/>
      <c r="M120" s="332">
        <f t="shared" si="76"/>
        <v>315074.28999999998</v>
      </c>
      <c r="N120" s="123"/>
      <c r="O120" s="332">
        <f t="shared" si="77"/>
        <v>167140</v>
      </c>
      <c r="P120" s="123"/>
      <c r="Q120" s="332">
        <f t="shared" si="70"/>
        <v>113.22773786043018</v>
      </c>
      <c r="R120" s="121"/>
      <c r="S120" s="121" t="s">
        <v>31</v>
      </c>
      <c r="T120" s="124" t="s">
        <v>31</v>
      </c>
      <c r="U120" s="90">
        <f t="shared" si="78"/>
        <v>4328.72</v>
      </c>
      <c r="V120" s="89"/>
      <c r="W120" s="90">
        <f t="shared" si="79"/>
        <v>98.023550724637687</v>
      </c>
      <c r="X120" s="89"/>
      <c r="Y120" s="121" t="s">
        <v>31</v>
      </c>
      <c r="Z120" s="121" t="s">
        <v>31</v>
      </c>
      <c r="AA120" s="332">
        <f t="shared" si="80"/>
        <v>229308.72999999998</v>
      </c>
      <c r="AB120" s="123"/>
      <c r="AC120" s="348">
        <f>IFERROR(AA120/AA$184*100,0)</f>
        <v>66.285328182789783</v>
      </c>
      <c r="AD120" s="122"/>
      <c r="AE120" s="332">
        <f t="shared" si="81"/>
        <v>229308.72999999998</v>
      </c>
      <c r="AF120" s="123"/>
      <c r="AG120" s="332">
        <f t="shared" si="82"/>
        <v>0</v>
      </c>
      <c r="AH120" s="123"/>
      <c r="AI120" s="332">
        <f t="shared" si="71"/>
        <v>52.973795948917918</v>
      </c>
      <c r="AJ120" s="121"/>
      <c r="AK120" s="121" t="s">
        <v>31</v>
      </c>
      <c r="AL120" s="124" t="s">
        <v>31</v>
      </c>
      <c r="AM120" s="332">
        <f t="shared" si="48"/>
        <v>8587.52</v>
      </c>
      <c r="AN120" s="123"/>
      <c r="AO120" s="348">
        <f t="shared" si="83"/>
        <v>98.031050228310505</v>
      </c>
      <c r="AP120" s="122"/>
      <c r="AQ120" s="416" t="s">
        <v>31</v>
      </c>
      <c r="AR120" s="121" t="s">
        <v>31</v>
      </c>
      <c r="AS120" s="416">
        <f t="shared" si="49"/>
        <v>711523.02</v>
      </c>
      <c r="AT120" s="123"/>
      <c r="AU120" s="348">
        <f>AS120/AS$184*100</f>
        <v>78.413658400989235</v>
      </c>
      <c r="AV120" s="121"/>
      <c r="AW120" s="416">
        <f t="shared" si="50"/>
        <v>544383.02</v>
      </c>
      <c r="AX120" s="124"/>
      <c r="AY120" s="416">
        <f t="shared" si="51"/>
        <v>167140</v>
      </c>
      <c r="AZ120" s="123"/>
      <c r="BA120" s="332">
        <f t="shared" si="72"/>
        <v>82.855471661201364</v>
      </c>
      <c r="BB120" s="121"/>
      <c r="BC120" s="121" t="s">
        <v>31</v>
      </c>
      <c r="BD120" s="124" t="s">
        <v>31</v>
      </c>
      <c r="BE120" s="122"/>
      <c r="BF120" s="121"/>
      <c r="BG120" s="121" t="s">
        <v>31</v>
      </c>
      <c r="BH120" s="121" t="s">
        <v>31</v>
      </c>
      <c r="BI120" s="123"/>
      <c r="BJ120" s="123"/>
      <c r="BK120" s="121"/>
      <c r="BL120" s="123"/>
      <c r="BM120" s="123"/>
      <c r="BN120" s="123"/>
      <c r="BO120" s="123"/>
      <c r="BP120" s="121" t="s">
        <v>31</v>
      </c>
      <c r="BQ120" s="124" t="s">
        <v>31</v>
      </c>
      <c r="BR120" s="396"/>
      <c r="BS120" s="397"/>
      <c r="BT120" s="397"/>
    </row>
    <row r="121" spans="1:72" ht="12" customHeight="1" outlineLevel="1">
      <c r="A121" s="478"/>
      <c r="B121" s="129" t="s">
        <v>38</v>
      </c>
      <c r="C121" s="90">
        <f t="shared" si="73"/>
        <v>3572.5000000000005</v>
      </c>
      <c r="D121" s="89"/>
      <c r="E121" s="90">
        <f t="shared" si="74"/>
        <v>82.239871086556178</v>
      </c>
      <c r="F121" s="89"/>
      <c r="G121" s="121" t="s">
        <v>31</v>
      </c>
      <c r="H121" s="121" t="s">
        <v>31</v>
      </c>
      <c r="I121" s="332">
        <f t="shared" si="75"/>
        <v>340327.97</v>
      </c>
      <c r="J121" s="123"/>
      <c r="K121" s="348">
        <f>I121/I$185*100</f>
        <v>70.951317154445675</v>
      </c>
      <c r="L121" s="122"/>
      <c r="M121" s="332">
        <f t="shared" si="76"/>
        <v>340327.97</v>
      </c>
      <c r="N121" s="123"/>
      <c r="O121" s="332">
        <f t="shared" si="77"/>
        <v>0</v>
      </c>
      <c r="P121" s="123"/>
      <c r="Q121" s="332">
        <f t="shared" si="70"/>
        <v>95.263252624212711</v>
      </c>
      <c r="R121" s="121"/>
      <c r="S121" s="121" t="s">
        <v>31</v>
      </c>
      <c r="T121" s="124" t="s">
        <v>31</v>
      </c>
      <c r="U121" s="90">
        <f t="shared" si="78"/>
        <v>3283</v>
      </c>
      <c r="V121" s="89"/>
      <c r="W121" s="90">
        <f t="shared" si="79"/>
        <v>74.343297101449281</v>
      </c>
      <c r="X121" s="89"/>
      <c r="Y121" s="121" t="s">
        <v>31</v>
      </c>
      <c r="Z121" s="121" t="s">
        <v>31</v>
      </c>
      <c r="AA121" s="332">
        <f t="shared" si="80"/>
        <v>342045.82</v>
      </c>
      <c r="AB121" s="123"/>
      <c r="AC121" s="348">
        <f>IFERROR(AA121/AA$185*100,0)</f>
        <v>66.425842877091114</v>
      </c>
      <c r="AD121" s="122"/>
      <c r="AE121" s="332">
        <f t="shared" si="81"/>
        <v>342045.82</v>
      </c>
      <c r="AF121" s="123"/>
      <c r="AG121" s="332">
        <f t="shared" si="82"/>
        <v>0</v>
      </c>
      <c r="AH121" s="123"/>
      <c r="AI121" s="332">
        <f t="shared" si="71"/>
        <v>104.18696923545538</v>
      </c>
      <c r="AJ121" s="121"/>
      <c r="AK121" s="121" t="s">
        <v>31</v>
      </c>
      <c r="AL121" s="124" t="s">
        <v>31</v>
      </c>
      <c r="AM121" s="332">
        <f t="shared" si="48"/>
        <v>6855.5</v>
      </c>
      <c r="AN121" s="123"/>
      <c r="AO121" s="348">
        <f t="shared" si="83"/>
        <v>78.259132420091333</v>
      </c>
      <c r="AP121" s="122"/>
      <c r="AQ121" s="416" t="s">
        <v>31</v>
      </c>
      <c r="AR121" s="121" t="s">
        <v>31</v>
      </c>
      <c r="AS121" s="416">
        <f t="shared" si="49"/>
        <v>682373.79</v>
      </c>
      <c r="AT121" s="123"/>
      <c r="AU121" s="348">
        <f>AS121/AS$185*100</f>
        <v>68.608351295847996</v>
      </c>
      <c r="AV121" s="121"/>
      <c r="AW121" s="416">
        <f t="shared" si="50"/>
        <v>682373.79</v>
      </c>
      <c r="AX121" s="124"/>
      <c r="AY121" s="416">
        <f t="shared" si="51"/>
        <v>0</v>
      </c>
      <c r="AZ121" s="123"/>
      <c r="BA121" s="332">
        <f t="shared" si="72"/>
        <v>99.536691707388229</v>
      </c>
      <c r="BB121" s="121"/>
      <c r="BC121" s="121" t="s">
        <v>31</v>
      </c>
      <c r="BD121" s="124" t="s">
        <v>31</v>
      </c>
      <c r="BE121" s="122"/>
      <c r="BF121" s="121"/>
      <c r="BG121" s="121" t="s">
        <v>31</v>
      </c>
      <c r="BH121" s="121" t="s">
        <v>31</v>
      </c>
      <c r="BI121" s="123"/>
      <c r="BJ121" s="123"/>
      <c r="BK121" s="121"/>
      <c r="BL121" s="123"/>
      <c r="BM121" s="123"/>
      <c r="BN121" s="123"/>
      <c r="BO121" s="123"/>
      <c r="BP121" s="121" t="s">
        <v>31</v>
      </c>
      <c r="BQ121" s="124" t="s">
        <v>31</v>
      </c>
      <c r="BR121" s="396"/>
      <c r="BS121" s="397"/>
      <c r="BT121" s="397"/>
    </row>
    <row r="122" spans="1:72" ht="12" customHeight="1" outlineLevel="1">
      <c r="A122" s="478"/>
      <c r="B122" s="129" t="s">
        <v>39</v>
      </c>
      <c r="C122" s="90">
        <f t="shared" si="73"/>
        <v>4316.7</v>
      </c>
      <c r="D122" s="89"/>
      <c r="E122" s="90">
        <f t="shared" si="74"/>
        <v>99.371546961325961</v>
      </c>
      <c r="F122" s="89"/>
      <c r="G122" s="121" t="s">
        <v>31</v>
      </c>
      <c r="H122" s="121" t="s">
        <v>31</v>
      </c>
      <c r="I122" s="332">
        <f t="shared" si="75"/>
        <v>115202.67000000001</v>
      </c>
      <c r="J122" s="123"/>
      <c r="K122" s="348">
        <f>I122/I$186*100</f>
        <v>67.098919853643864</v>
      </c>
      <c r="L122" s="122"/>
      <c r="M122" s="332">
        <f t="shared" si="76"/>
        <v>115202.67000000001</v>
      </c>
      <c r="N122" s="123"/>
      <c r="O122" s="332">
        <f t="shared" si="77"/>
        <v>0</v>
      </c>
      <c r="P122" s="123"/>
      <c r="Q122" s="332">
        <f t="shared" si="70"/>
        <v>26.687671137674617</v>
      </c>
      <c r="R122" s="121"/>
      <c r="S122" s="121" t="s">
        <v>31</v>
      </c>
      <c r="T122" s="124" t="s">
        <v>31</v>
      </c>
      <c r="U122" s="90">
        <f t="shared" si="78"/>
        <v>4388.0999999999995</v>
      </c>
      <c r="V122" s="89"/>
      <c r="W122" s="90">
        <f t="shared" si="79"/>
        <v>99.368206521739125</v>
      </c>
      <c r="X122" s="89"/>
      <c r="Y122" s="121" t="s">
        <v>31</v>
      </c>
      <c r="Z122" s="121" t="s">
        <v>31</v>
      </c>
      <c r="AA122" s="332">
        <f t="shared" si="80"/>
        <v>121459.54</v>
      </c>
      <c r="AB122" s="123"/>
      <c r="AC122" s="348">
        <f>IFERROR(AA122/AA$186*100,0)</f>
        <v>71.51829355557625</v>
      </c>
      <c r="AD122" s="122"/>
      <c r="AE122" s="332">
        <f t="shared" si="81"/>
        <v>121459.54</v>
      </c>
      <c r="AF122" s="123"/>
      <c r="AG122" s="332">
        <f t="shared" si="82"/>
        <v>0</v>
      </c>
      <c r="AH122" s="123"/>
      <c r="AI122" s="332">
        <f t="shared" si="71"/>
        <v>27.679300836352866</v>
      </c>
      <c r="AJ122" s="121"/>
      <c r="AK122" s="121" t="s">
        <v>31</v>
      </c>
      <c r="AL122" s="124" t="s">
        <v>31</v>
      </c>
      <c r="AM122" s="332">
        <f t="shared" si="48"/>
        <v>8704.7999999999993</v>
      </c>
      <c r="AN122" s="123"/>
      <c r="AO122" s="348">
        <f t="shared" si="83"/>
        <v>99.36986301369862</v>
      </c>
      <c r="AP122" s="122"/>
      <c r="AQ122" s="416" t="s">
        <v>31</v>
      </c>
      <c r="AR122" s="121" t="s">
        <v>31</v>
      </c>
      <c r="AS122" s="416">
        <f t="shared" si="49"/>
        <v>236662.21000000002</v>
      </c>
      <c r="AT122" s="123"/>
      <c r="AU122" s="348">
        <f>AS122/AS$186*100</f>
        <v>69.296567293583124</v>
      </c>
      <c r="AV122" s="121"/>
      <c r="AW122" s="416">
        <f t="shared" si="50"/>
        <v>236662.21000000002</v>
      </c>
      <c r="AX122" s="124"/>
      <c r="AY122" s="416">
        <f t="shared" si="51"/>
        <v>0</v>
      </c>
      <c r="AZ122" s="123"/>
      <c r="BA122" s="332">
        <f t="shared" si="72"/>
        <v>27.187552844407687</v>
      </c>
      <c r="BB122" s="121"/>
      <c r="BC122" s="121" t="s">
        <v>31</v>
      </c>
      <c r="BD122" s="124" t="s">
        <v>31</v>
      </c>
      <c r="BE122" s="122"/>
      <c r="BF122" s="121"/>
      <c r="BG122" s="121" t="s">
        <v>31</v>
      </c>
      <c r="BH122" s="121" t="s">
        <v>31</v>
      </c>
      <c r="BI122" s="123"/>
      <c r="BJ122" s="123"/>
      <c r="BK122" s="121"/>
      <c r="BL122" s="123"/>
      <c r="BM122" s="123"/>
      <c r="BN122" s="123"/>
      <c r="BO122" s="123"/>
      <c r="BP122" s="121" t="s">
        <v>31</v>
      </c>
      <c r="BQ122" s="124" t="s">
        <v>31</v>
      </c>
      <c r="BR122" s="396"/>
      <c r="BS122" s="397"/>
      <c r="BT122" s="397"/>
    </row>
    <row r="123" spans="1:72" ht="12" customHeight="1" outlineLevel="1">
      <c r="A123" s="478"/>
      <c r="B123" s="129" t="s">
        <v>40</v>
      </c>
      <c r="C123" s="90">
        <f t="shared" si="73"/>
        <v>0</v>
      </c>
      <c r="D123" s="89"/>
      <c r="E123" s="90">
        <f t="shared" si="74"/>
        <v>0</v>
      </c>
      <c r="F123" s="89"/>
      <c r="G123" s="121" t="s">
        <v>31</v>
      </c>
      <c r="H123" s="121" t="s">
        <v>31</v>
      </c>
      <c r="I123" s="332">
        <f t="shared" si="75"/>
        <v>0</v>
      </c>
      <c r="J123" s="123"/>
      <c r="K123" s="348" t="s">
        <v>31</v>
      </c>
      <c r="L123" s="122"/>
      <c r="M123" s="332">
        <f t="shared" si="76"/>
        <v>0</v>
      </c>
      <c r="N123" s="123"/>
      <c r="O123" s="332">
        <f t="shared" si="77"/>
        <v>0</v>
      </c>
      <c r="P123" s="123"/>
      <c r="Q123" s="332">
        <f t="shared" si="70"/>
        <v>0</v>
      </c>
      <c r="R123" s="121"/>
      <c r="S123" s="121" t="s">
        <v>31</v>
      </c>
      <c r="T123" s="124" t="s">
        <v>31</v>
      </c>
      <c r="U123" s="90">
        <f t="shared" si="78"/>
        <v>0</v>
      </c>
      <c r="V123" s="89"/>
      <c r="W123" s="90">
        <f t="shared" si="79"/>
        <v>0</v>
      </c>
      <c r="X123" s="89"/>
      <c r="Y123" s="121" t="s">
        <v>31</v>
      </c>
      <c r="Z123" s="121" t="s">
        <v>31</v>
      </c>
      <c r="AA123" s="332">
        <f t="shared" si="80"/>
        <v>0</v>
      </c>
      <c r="AB123" s="123"/>
      <c r="AC123" s="348" t="s">
        <v>31</v>
      </c>
      <c r="AD123" s="122"/>
      <c r="AE123" s="332">
        <f t="shared" si="81"/>
        <v>0</v>
      </c>
      <c r="AF123" s="123"/>
      <c r="AG123" s="332">
        <f t="shared" si="82"/>
        <v>0</v>
      </c>
      <c r="AH123" s="123"/>
      <c r="AI123" s="332">
        <f t="shared" si="71"/>
        <v>0</v>
      </c>
      <c r="AJ123" s="121"/>
      <c r="AK123" s="121" t="s">
        <v>31</v>
      </c>
      <c r="AL123" s="124" t="s">
        <v>31</v>
      </c>
      <c r="AM123" s="332">
        <f t="shared" si="48"/>
        <v>0</v>
      </c>
      <c r="AN123" s="123"/>
      <c r="AO123" s="348">
        <f t="shared" si="83"/>
        <v>0</v>
      </c>
      <c r="AP123" s="122"/>
      <c r="AQ123" s="416" t="s">
        <v>31</v>
      </c>
      <c r="AR123" s="121" t="s">
        <v>31</v>
      </c>
      <c r="AS123" s="416">
        <f t="shared" si="49"/>
        <v>0</v>
      </c>
      <c r="AT123" s="123"/>
      <c r="AU123" s="348" t="s">
        <v>31</v>
      </c>
      <c r="AV123" s="121"/>
      <c r="AW123" s="416">
        <f t="shared" si="50"/>
        <v>0</v>
      </c>
      <c r="AX123" s="124"/>
      <c r="AY123" s="416">
        <f t="shared" si="51"/>
        <v>0</v>
      </c>
      <c r="AZ123" s="123"/>
      <c r="BA123" s="332">
        <f t="shared" si="72"/>
        <v>0</v>
      </c>
      <c r="BB123" s="121"/>
      <c r="BC123" s="121" t="s">
        <v>31</v>
      </c>
      <c r="BD123" s="124" t="s">
        <v>31</v>
      </c>
      <c r="BE123" s="122"/>
      <c r="BF123" s="121"/>
      <c r="BG123" s="121" t="s">
        <v>31</v>
      </c>
      <c r="BH123" s="121" t="s">
        <v>31</v>
      </c>
      <c r="BI123" s="123"/>
      <c r="BJ123" s="123"/>
      <c r="BK123" s="121"/>
      <c r="BL123" s="123"/>
      <c r="BM123" s="123"/>
      <c r="BN123" s="123"/>
      <c r="BO123" s="123"/>
      <c r="BP123" s="121" t="s">
        <v>31</v>
      </c>
      <c r="BQ123" s="124" t="s">
        <v>31</v>
      </c>
      <c r="BR123" s="396"/>
      <c r="BS123" s="397"/>
      <c r="BT123" s="397"/>
    </row>
    <row r="124" spans="1:72" ht="12" customHeight="1" outlineLevel="1" thickBot="1">
      <c r="A124" s="479"/>
      <c r="B124" s="129" t="s">
        <v>41</v>
      </c>
      <c r="C124" s="93">
        <f t="shared" si="73"/>
        <v>23.8</v>
      </c>
      <c r="D124" s="94"/>
      <c r="E124" s="93">
        <f t="shared" si="74"/>
        <v>100</v>
      </c>
      <c r="F124" s="94"/>
      <c r="G124" s="131" t="s">
        <v>31</v>
      </c>
      <c r="H124" s="131" t="s">
        <v>31</v>
      </c>
      <c r="I124" s="334">
        <f t="shared" si="75"/>
        <v>194933.07</v>
      </c>
      <c r="J124" s="132"/>
      <c r="K124" s="348">
        <f>IFERROR(I124/#REF!*100,0)</f>
        <v>0</v>
      </c>
      <c r="L124" s="122"/>
      <c r="M124" s="334">
        <f t="shared" si="76"/>
        <v>194933.07</v>
      </c>
      <c r="N124" s="132"/>
      <c r="O124" s="334">
        <f t="shared" si="77"/>
        <v>0</v>
      </c>
      <c r="P124" s="132"/>
      <c r="Q124" s="334">
        <f t="shared" si="70"/>
        <v>8190.4651260504206</v>
      </c>
      <c r="R124" s="131"/>
      <c r="S124" s="131" t="s">
        <v>31</v>
      </c>
      <c r="T124" s="133" t="s">
        <v>31</v>
      </c>
      <c r="U124" s="93">
        <f t="shared" si="78"/>
        <v>23.8</v>
      </c>
      <c r="V124" s="94"/>
      <c r="W124" s="93">
        <f t="shared" si="79"/>
        <v>100</v>
      </c>
      <c r="X124" s="94"/>
      <c r="Y124" s="131" t="s">
        <v>31</v>
      </c>
      <c r="Z124" s="131" t="s">
        <v>31</v>
      </c>
      <c r="AA124" s="334">
        <f t="shared" si="80"/>
        <v>226820.4</v>
      </c>
      <c r="AB124" s="132"/>
      <c r="AC124" s="348">
        <f>IFERROR(AA124/AA$188*100,0)</f>
        <v>100</v>
      </c>
      <c r="AD124" s="122"/>
      <c r="AE124" s="334">
        <f t="shared" si="81"/>
        <v>226820.4</v>
      </c>
      <c r="AF124" s="132"/>
      <c r="AG124" s="334">
        <f t="shared" si="82"/>
        <v>0</v>
      </c>
      <c r="AH124" s="132"/>
      <c r="AI124" s="334">
        <f t="shared" si="71"/>
        <v>9530.2689075630242</v>
      </c>
      <c r="AJ124" s="131"/>
      <c r="AK124" s="131" t="s">
        <v>31</v>
      </c>
      <c r="AL124" s="133" t="s">
        <v>31</v>
      </c>
      <c r="AM124" s="334">
        <f t="shared" si="48"/>
        <v>47.6</v>
      </c>
      <c r="AN124" s="132"/>
      <c r="AO124" s="348">
        <f t="shared" si="83"/>
        <v>100</v>
      </c>
      <c r="AP124" s="122"/>
      <c r="AQ124" s="417" t="s">
        <v>31</v>
      </c>
      <c r="AR124" s="131" t="s">
        <v>31</v>
      </c>
      <c r="AS124" s="417">
        <f t="shared" si="49"/>
        <v>421753.47</v>
      </c>
      <c r="AT124" s="132"/>
      <c r="AU124" s="348">
        <f>AS124/AS$188*100</f>
        <v>100</v>
      </c>
      <c r="AV124" s="131"/>
      <c r="AW124" s="417">
        <f t="shared" si="50"/>
        <v>421753.47</v>
      </c>
      <c r="AX124" s="133"/>
      <c r="AY124" s="417">
        <f t="shared" si="51"/>
        <v>0</v>
      </c>
      <c r="AZ124" s="132"/>
      <c r="BA124" s="334">
        <f t="shared" si="72"/>
        <v>8860.3670168067219</v>
      </c>
      <c r="BB124" s="131"/>
      <c r="BC124" s="131" t="s">
        <v>31</v>
      </c>
      <c r="BD124" s="133" t="s">
        <v>31</v>
      </c>
      <c r="BE124" s="130"/>
      <c r="BF124" s="131"/>
      <c r="BG124" s="131" t="s">
        <v>31</v>
      </c>
      <c r="BH124" s="131" t="s">
        <v>31</v>
      </c>
      <c r="BI124" s="132"/>
      <c r="BJ124" s="132"/>
      <c r="BK124" s="131"/>
      <c r="BL124" s="132"/>
      <c r="BM124" s="132"/>
      <c r="BN124" s="132"/>
      <c r="BO124" s="132"/>
      <c r="BP124" s="131" t="s">
        <v>31</v>
      </c>
      <c r="BQ124" s="133" t="s">
        <v>31</v>
      </c>
      <c r="BR124" s="396"/>
      <c r="BS124" s="397"/>
      <c r="BT124" s="397"/>
    </row>
    <row r="125" spans="1:72" s="45" customFormat="1" ht="20.25" customHeight="1">
      <c r="A125" s="480" t="s">
        <v>49</v>
      </c>
      <c r="B125" s="321" t="s">
        <v>105</v>
      </c>
      <c r="C125" s="369">
        <f>C126+C127</f>
        <v>1810</v>
      </c>
      <c r="D125" s="369"/>
      <c r="E125" s="369">
        <f>C125/C$179*100</f>
        <v>20.833333333333336</v>
      </c>
      <c r="F125" s="54"/>
      <c r="G125" s="134" t="s">
        <v>31</v>
      </c>
      <c r="H125" s="54" t="s">
        <v>31</v>
      </c>
      <c r="I125" s="342">
        <f>SUM(I126:I127)</f>
        <v>952000.02</v>
      </c>
      <c r="J125" s="135"/>
      <c r="K125" s="345">
        <f>I125/I$179*100</f>
        <v>9.4284293668405965</v>
      </c>
      <c r="L125" s="57"/>
      <c r="M125" s="342">
        <f t="shared" ref="M125:M177" si="84">I125-O125</f>
        <v>952000.02</v>
      </c>
      <c r="N125" s="135"/>
      <c r="O125" s="342">
        <f>SUM(O126:O127)</f>
        <v>0</v>
      </c>
      <c r="P125" s="135"/>
      <c r="Q125" s="342">
        <f t="shared" si="52"/>
        <v>525.96686187845307</v>
      </c>
      <c r="R125" s="58"/>
      <c r="S125" s="55" t="s">
        <v>31</v>
      </c>
      <c r="T125" s="56" t="s">
        <v>31</v>
      </c>
      <c r="U125" s="369">
        <f>U126+U127</f>
        <v>1953</v>
      </c>
      <c r="V125" s="369"/>
      <c r="W125" s="369">
        <f>U125/U$179*100</f>
        <v>22.112771739130434</v>
      </c>
      <c r="X125" s="54"/>
      <c r="Y125" s="134" t="s">
        <v>31</v>
      </c>
      <c r="Z125" s="54" t="s">
        <v>31</v>
      </c>
      <c r="AA125" s="342">
        <f>SUM(AA126:AA127)</f>
        <v>951999.98</v>
      </c>
      <c r="AB125" s="135"/>
      <c r="AC125" s="345">
        <f>AA125/AA$179*100</f>
        <v>9.6030019175269778</v>
      </c>
      <c r="AD125" s="57"/>
      <c r="AE125" s="342">
        <f t="shared" ref="AE125:AE139" si="85">AA125-AG125</f>
        <v>951999.98</v>
      </c>
      <c r="AF125" s="135"/>
      <c r="AG125" s="342">
        <f>SUM(AG126:AG127)</f>
        <v>0</v>
      </c>
      <c r="AH125" s="135"/>
      <c r="AI125" s="342">
        <f t="shared" si="53"/>
        <v>487.45518689196109</v>
      </c>
      <c r="AJ125" s="58"/>
      <c r="AK125" s="55" t="s">
        <v>31</v>
      </c>
      <c r="AL125" s="56" t="s">
        <v>31</v>
      </c>
      <c r="AM125" s="342">
        <f t="shared" si="48"/>
        <v>3763</v>
      </c>
      <c r="AN125" s="135"/>
      <c r="AO125" s="345">
        <f>AM125/AM$179*100</f>
        <v>21.478310502283104</v>
      </c>
      <c r="AP125" s="57"/>
      <c r="AQ125" s="418" t="s">
        <v>31</v>
      </c>
      <c r="AR125" s="54" t="s">
        <v>31</v>
      </c>
      <c r="AS125" s="418">
        <f t="shared" si="49"/>
        <v>1904000</v>
      </c>
      <c r="AT125" s="135"/>
      <c r="AU125" s="345">
        <f>AS125/AS$179*100</f>
        <v>9.5149149760439293</v>
      </c>
      <c r="AV125" s="58"/>
      <c r="AW125" s="418">
        <f t="shared" si="50"/>
        <v>1904000</v>
      </c>
      <c r="AX125" s="56"/>
      <c r="AY125" s="418">
        <f t="shared" si="51"/>
        <v>0</v>
      </c>
      <c r="AZ125" s="135"/>
      <c r="BA125" s="342">
        <f t="shared" si="54"/>
        <v>505.97927185756043</v>
      </c>
      <c r="BB125" s="58"/>
      <c r="BC125" s="55" t="s">
        <v>31</v>
      </c>
      <c r="BD125" s="56" t="s">
        <v>31</v>
      </c>
      <c r="BE125" s="28"/>
      <c r="BF125" s="57"/>
      <c r="BG125" s="134" t="s">
        <v>31</v>
      </c>
      <c r="BH125" s="54" t="s">
        <v>31</v>
      </c>
      <c r="BI125" s="135"/>
      <c r="BJ125" s="135"/>
      <c r="BK125" s="54"/>
      <c r="BL125" s="135"/>
      <c r="BM125" s="135"/>
      <c r="BN125" s="135"/>
      <c r="BO125" s="135"/>
      <c r="BP125" s="54" t="s">
        <v>31</v>
      </c>
      <c r="BQ125" s="56" t="s">
        <v>31</v>
      </c>
      <c r="BR125" s="396"/>
      <c r="BS125" s="397"/>
      <c r="BT125" s="397"/>
    </row>
    <row r="126" spans="1:72" ht="12.65" customHeight="1" outlineLevel="1">
      <c r="A126" s="478"/>
      <c r="B126" s="322" t="s">
        <v>33</v>
      </c>
      <c r="C126" s="390">
        <v>950</v>
      </c>
      <c r="D126" s="390"/>
      <c r="E126" s="390">
        <f>C126/C$180*100</f>
        <v>21.869244935543279</v>
      </c>
      <c r="F126" s="137"/>
      <c r="G126" s="137" t="s">
        <v>31</v>
      </c>
      <c r="H126" s="137" t="s">
        <v>31</v>
      </c>
      <c r="I126" s="343">
        <v>818000.04</v>
      </c>
      <c r="J126" s="138"/>
      <c r="K126" s="40">
        <f>I126/I$180*100</f>
        <v>10.394372377163954</v>
      </c>
      <c r="L126" s="136"/>
      <c r="M126" s="343">
        <f t="shared" si="84"/>
        <v>818000.04</v>
      </c>
      <c r="N126" s="138"/>
      <c r="O126" s="138">
        <v>0</v>
      </c>
      <c r="P126" s="138"/>
      <c r="Q126" s="343">
        <f t="shared" si="52"/>
        <v>861.05267368421062</v>
      </c>
      <c r="R126" s="139"/>
      <c r="S126" s="137" t="s">
        <v>31</v>
      </c>
      <c r="T126" s="140" t="s">
        <v>31</v>
      </c>
      <c r="U126" s="390">
        <v>1134</v>
      </c>
      <c r="V126" s="390"/>
      <c r="W126" s="390">
        <f>U126/U$180*100</f>
        <v>25.67934782608695</v>
      </c>
      <c r="X126" s="137"/>
      <c r="Y126" s="137" t="s">
        <v>31</v>
      </c>
      <c r="Z126" s="137" t="s">
        <v>31</v>
      </c>
      <c r="AA126" s="343">
        <v>817999.96</v>
      </c>
      <c r="AB126" s="138"/>
      <c r="AC126" s="40">
        <f>AA126/AA$180*100</f>
        <v>9.6431153919414481</v>
      </c>
      <c r="AD126" s="136"/>
      <c r="AE126" s="343">
        <f t="shared" si="85"/>
        <v>817999.96</v>
      </c>
      <c r="AF126" s="138"/>
      <c r="AG126" s="138">
        <v>0</v>
      </c>
      <c r="AH126" s="138"/>
      <c r="AI126" s="343">
        <f t="shared" si="53"/>
        <v>721.34035273368602</v>
      </c>
      <c r="AJ126" s="139"/>
      <c r="AK126" s="137" t="s">
        <v>31</v>
      </c>
      <c r="AL126" s="140" t="s">
        <v>31</v>
      </c>
      <c r="AM126" s="343">
        <f t="shared" si="48"/>
        <v>2084</v>
      </c>
      <c r="AN126" s="138"/>
      <c r="AO126" s="40">
        <f>AM126/AM$180*100</f>
        <v>23.789954337899545</v>
      </c>
      <c r="AP126" s="136"/>
      <c r="AQ126" s="65" t="s">
        <v>31</v>
      </c>
      <c r="AR126" s="139" t="s">
        <v>31</v>
      </c>
      <c r="AS126" s="65">
        <f t="shared" si="49"/>
        <v>1636000</v>
      </c>
      <c r="AT126" s="138"/>
      <c r="AU126" s="40">
        <f>AS126/AS$180*100</f>
        <v>10.004660623984284</v>
      </c>
      <c r="AV126" s="139"/>
      <c r="AW126" s="65">
        <f t="shared" si="50"/>
        <v>1636000</v>
      </c>
      <c r="AX126" s="140"/>
      <c r="AY126" s="65">
        <f t="shared" si="51"/>
        <v>0</v>
      </c>
      <c r="AZ126" s="138"/>
      <c r="BA126" s="343">
        <f t="shared" si="54"/>
        <v>785.02879078694821</v>
      </c>
      <c r="BB126" s="139"/>
      <c r="BC126" s="137" t="s">
        <v>31</v>
      </c>
      <c r="BD126" s="140" t="s">
        <v>31</v>
      </c>
      <c r="BE126" s="141"/>
      <c r="BF126" s="141"/>
      <c r="BG126" s="137" t="s">
        <v>31</v>
      </c>
      <c r="BH126" s="137" t="s">
        <v>31</v>
      </c>
      <c r="BI126" s="138"/>
      <c r="BJ126" s="138"/>
      <c r="BK126" s="139"/>
      <c r="BL126" s="138"/>
      <c r="BM126" s="138"/>
      <c r="BN126" s="138"/>
      <c r="BO126" s="138"/>
      <c r="BP126" s="137" t="s">
        <v>31</v>
      </c>
      <c r="BQ126" s="140" t="s">
        <v>31</v>
      </c>
      <c r="BR126" s="396"/>
      <c r="BS126" s="397"/>
      <c r="BT126" s="397"/>
    </row>
    <row r="127" spans="1:72" ht="11.5" customHeight="1" outlineLevel="1">
      <c r="A127" s="478"/>
      <c r="B127" s="323" t="s">
        <v>34</v>
      </c>
      <c r="C127" s="391">
        <v>860</v>
      </c>
      <c r="D127" s="391"/>
      <c r="E127" s="391">
        <f>C127/C$181*100</f>
        <v>19.797421731123389</v>
      </c>
      <c r="F127" s="142"/>
      <c r="G127" s="142" t="s">
        <v>31</v>
      </c>
      <c r="H127" s="142" t="s">
        <v>31</v>
      </c>
      <c r="I127" s="344">
        <v>133999.98000000001</v>
      </c>
      <c r="J127" s="143"/>
      <c r="K127" s="40">
        <f>I127/I$181*100</f>
        <v>6.4448517606523685</v>
      </c>
      <c r="L127" s="53"/>
      <c r="M127" s="344">
        <f t="shared" si="84"/>
        <v>133999.98000000001</v>
      </c>
      <c r="N127" s="143"/>
      <c r="O127" s="143">
        <v>0</v>
      </c>
      <c r="P127" s="143"/>
      <c r="Q127" s="344">
        <f t="shared" si="52"/>
        <v>155.81393023255816</v>
      </c>
      <c r="R127" s="144"/>
      <c r="S127" s="142" t="s">
        <v>31</v>
      </c>
      <c r="T127" s="145" t="s">
        <v>31</v>
      </c>
      <c r="U127" s="391">
        <v>819</v>
      </c>
      <c r="V127" s="391"/>
      <c r="W127" s="391">
        <f>U127/U$181*100</f>
        <v>18.546195652173914</v>
      </c>
      <c r="X127" s="142"/>
      <c r="Y127" s="142" t="s">
        <v>31</v>
      </c>
      <c r="Z127" s="142" t="s">
        <v>31</v>
      </c>
      <c r="AA127" s="344">
        <v>134000.01999999999</v>
      </c>
      <c r="AB127" s="143"/>
      <c r="AC127" s="40">
        <f>AA127/AA$181*100</f>
        <v>10.448090953107528</v>
      </c>
      <c r="AD127" s="53"/>
      <c r="AE127" s="344">
        <f t="shared" si="85"/>
        <v>134000.01999999999</v>
      </c>
      <c r="AF127" s="143"/>
      <c r="AG127" s="143">
        <v>0</v>
      </c>
      <c r="AH127" s="143"/>
      <c r="AI127" s="344">
        <f t="shared" si="53"/>
        <v>163.61418803418803</v>
      </c>
      <c r="AJ127" s="144"/>
      <c r="AK127" s="142" t="s">
        <v>31</v>
      </c>
      <c r="AL127" s="145" t="s">
        <v>31</v>
      </c>
      <c r="AM127" s="344">
        <f t="shared" si="48"/>
        <v>1679</v>
      </c>
      <c r="AN127" s="143"/>
      <c r="AO127" s="40">
        <f>AM127/AM$181*100</f>
        <v>19.166666666666668</v>
      </c>
      <c r="AP127" s="53"/>
      <c r="AQ127" s="419" t="s">
        <v>31</v>
      </c>
      <c r="AR127" s="144" t="s">
        <v>31</v>
      </c>
      <c r="AS127" s="419">
        <f t="shared" si="49"/>
        <v>268000</v>
      </c>
      <c r="AT127" s="143"/>
      <c r="AU127" s="40">
        <f>AS127/AS$181*100</f>
        <v>7.972133795423554</v>
      </c>
      <c r="AV127" s="144"/>
      <c r="AW127" s="419">
        <f t="shared" si="50"/>
        <v>268000</v>
      </c>
      <c r="AX127" s="145"/>
      <c r="AY127" s="419">
        <f t="shared" si="51"/>
        <v>0</v>
      </c>
      <c r="AZ127" s="143"/>
      <c r="BA127" s="344">
        <f t="shared" si="54"/>
        <v>159.618820726623</v>
      </c>
      <c r="BB127" s="144"/>
      <c r="BC127" s="142" t="s">
        <v>31</v>
      </c>
      <c r="BD127" s="145" t="s">
        <v>31</v>
      </c>
      <c r="BE127" s="146"/>
      <c r="BF127" s="146"/>
      <c r="BG127" s="142" t="s">
        <v>31</v>
      </c>
      <c r="BH127" s="142" t="s">
        <v>31</v>
      </c>
      <c r="BI127" s="143"/>
      <c r="BJ127" s="143"/>
      <c r="BK127" s="144"/>
      <c r="BL127" s="143"/>
      <c r="BM127" s="143"/>
      <c r="BN127" s="143"/>
      <c r="BO127" s="143"/>
      <c r="BP127" s="142" t="s">
        <v>31</v>
      </c>
      <c r="BQ127" s="145" t="s">
        <v>31</v>
      </c>
      <c r="BR127" s="396"/>
      <c r="BS127" s="397"/>
      <c r="BT127" s="397"/>
    </row>
    <row r="128" spans="1:72" s="45" customFormat="1" ht="12" customHeight="1">
      <c r="A128" s="478"/>
      <c r="B128" s="147" t="s">
        <v>86</v>
      </c>
      <c r="C128" s="35">
        <f>C130</f>
        <v>120</v>
      </c>
      <c r="D128" s="35"/>
      <c r="E128" s="35">
        <f>E130</f>
        <v>0.6849393257913905</v>
      </c>
      <c r="F128" s="26" t="s">
        <v>31</v>
      </c>
      <c r="G128" s="26" t="s">
        <v>31</v>
      </c>
      <c r="H128" s="26" t="s">
        <v>31</v>
      </c>
      <c r="I128" s="350">
        <f>I129+I130</f>
        <v>151534.01999999999</v>
      </c>
      <c r="J128" s="114"/>
      <c r="K128" s="41">
        <f>I128/I$178*100</f>
        <v>1.0225555083965256</v>
      </c>
      <c r="L128" s="26"/>
      <c r="M128" s="351">
        <f t="shared" si="84"/>
        <v>151534.01999999999</v>
      </c>
      <c r="N128" s="114"/>
      <c r="O128" s="351">
        <f>SUM(O129:O130)</f>
        <v>0</v>
      </c>
      <c r="P128" s="351"/>
      <c r="Q128" s="351">
        <f t="shared" si="52"/>
        <v>1262.7835</v>
      </c>
      <c r="R128" s="26"/>
      <c r="S128" s="26" t="s">
        <v>31</v>
      </c>
      <c r="T128" s="27" t="s">
        <v>31</v>
      </c>
      <c r="U128" s="35">
        <f>U130</f>
        <v>120</v>
      </c>
      <c r="V128" s="35"/>
      <c r="W128" s="35">
        <f>W130</f>
        <v>0.67386201552128844</v>
      </c>
      <c r="X128" s="26"/>
      <c r="Y128" s="26" t="s">
        <v>31</v>
      </c>
      <c r="Z128" s="26" t="s">
        <v>31</v>
      </c>
      <c r="AA128" s="350">
        <f>AA129+AA130</f>
        <v>151533.98000000001</v>
      </c>
      <c r="AB128" s="114"/>
      <c r="AC128" s="41">
        <f>AA128/AA$178*100</f>
        <v>1.0332470439589059</v>
      </c>
      <c r="AD128" s="26"/>
      <c r="AE128" s="351">
        <f t="shared" si="85"/>
        <v>151533.98000000001</v>
      </c>
      <c r="AF128" s="114"/>
      <c r="AG128" s="351">
        <f>SUM(AG129:AG130)</f>
        <v>0</v>
      </c>
      <c r="AH128" s="351"/>
      <c r="AI128" s="351">
        <f t="shared" si="53"/>
        <v>1262.7831666666668</v>
      </c>
      <c r="AJ128" s="26"/>
      <c r="AK128" s="26" t="s">
        <v>31</v>
      </c>
      <c r="AL128" s="27" t="s">
        <v>31</v>
      </c>
      <c r="AM128" s="350">
        <f t="shared" si="48"/>
        <v>240</v>
      </c>
      <c r="AN128" s="114"/>
      <c r="AO128" s="41">
        <f>AO130</f>
        <v>0.67935551806519567</v>
      </c>
      <c r="AP128" s="26"/>
      <c r="AQ128" s="34" t="s">
        <v>31</v>
      </c>
      <c r="AR128" s="26" t="s">
        <v>31</v>
      </c>
      <c r="AS128" s="34">
        <f t="shared" si="49"/>
        <v>303068</v>
      </c>
      <c r="AT128" s="351"/>
      <c r="AU128" s="41">
        <f>AS128/AS$178*100</f>
        <v>1.0278734739373134</v>
      </c>
      <c r="AV128" s="26"/>
      <c r="AW128" s="34">
        <f t="shared" si="50"/>
        <v>303068</v>
      </c>
      <c r="AX128" s="27"/>
      <c r="AY128" s="34">
        <f t="shared" si="51"/>
        <v>0</v>
      </c>
      <c r="AZ128" s="351"/>
      <c r="BA128" s="351">
        <f t="shared" si="54"/>
        <v>1262.7833333333333</v>
      </c>
      <c r="BB128" s="26"/>
      <c r="BC128" s="26" t="s">
        <v>31</v>
      </c>
      <c r="BD128" s="27" t="s">
        <v>31</v>
      </c>
      <c r="BE128" s="25"/>
      <c r="BF128" s="25"/>
      <c r="BG128" s="26" t="s">
        <v>31</v>
      </c>
      <c r="BH128" s="26" t="s">
        <v>31</v>
      </c>
      <c r="BI128" s="114"/>
      <c r="BJ128" s="114"/>
      <c r="BK128" s="26"/>
      <c r="BL128" s="114"/>
      <c r="BM128" s="114"/>
      <c r="BN128" s="114"/>
      <c r="BO128" s="114"/>
      <c r="BP128" s="26" t="s">
        <v>31</v>
      </c>
      <c r="BQ128" s="27" t="s">
        <v>31</v>
      </c>
      <c r="BR128" s="396"/>
      <c r="BS128" s="397"/>
      <c r="BT128" s="397"/>
    </row>
    <row r="129" spans="1:72" ht="12" customHeight="1" outlineLevel="1">
      <c r="A129" s="478"/>
      <c r="B129" s="148" t="s">
        <v>118</v>
      </c>
      <c r="C129" s="392" t="s">
        <v>31</v>
      </c>
      <c r="D129" s="392" t="s">
        <v>31</v>
      </c>
      <c r="E129" s="392" t="s">
        <v>31</v>
      </c>
      <c r="F129" s="14" t="s">
        <v>31</v>
      </c>
      <c r="G129" s="14" t="s">
        <v>31</v>
      </c>
      <c r="H129" s="14" t="s">
        <v>31</v>
      </c>
      <c r="I129" s="349">
        <v>145000.01999999999</v>
      </c>
      <c r="J129" s="116"/>
      <c r="K129" s="294">
        <f>I129/I$179*100</f>
        <v>1.4360529601254355</v>
      </c>
      <c r="L129" s="14"/>
      <c r="M129" s="352">
        <f t="shared" si="84"/>
        <v>145000.01999999999</v>
      </c>
      <c r="N129" s="116"/>
      <c r="O129" s="116"/>
      <c r="P129" s="116"/>
      <c r="Q129" s="14" t="s">
        <v>31</v>
      </c>
      <c r="R129" s="14"/>
      <c r="S129" s="14" t="s">
        <v>31</v>
      </c>
      <c r="T129" s="149" t="s">
        <v>31</v>
      </c>
      <c r="U129" s="392" t="s">
        <v>31</v>
      </c>
      <c r="V129" s="392" t="s">
        <v>31</v>
      </c>
      <c r="W129" s="392" t="s">
        <v>31</v>
      </c>
      <c r="X129" s="14" t="s">
        <v>31</v>
      </c>
      <c r="Y129" s="14" t="s">
        <v>31</v>
      </c>
      <c r="Z129" s="14" t="s">
        <v>31</v>
      </c>
      <c r="AA129" s="349">
        <v>144999.98000000001</v>
      </c>
      <c r="AB129" s="116"/>
      <c r="AC129" s="294">
        <f>AA129/AA$179*100</f>
        <v>1.4626419277670295</v>
      </c>
      <c r="AD129" s="14"/>
      <c r="AE129" s="352">
        <f t="shared" si="85"/>
        <v>144999.98000000001</v>
      </c>
      <c r="AF129" s="116"/>
      <c r="AG129" s="116"/>
      <c r="AH129" s="116"/>
      <c r="AI129" s="14" t="s">
        <v>31</v>
      </c>
      <c r="AJ129" s="14"/>
      <c r="AK129" s="14" t="s">
        <v>31</v>
      </c>
      <c r="AL129" s="149" t="s">
        <v>31</v>
      </c>
      <c r="AM129" s="349" t="s">
        <v>31</v>
      </c>
      <c r="AN129" s="116"/>
      <c r="AO129" s="294" t="s">
        <v>31</v>
      </c>
      <c r="AP129" s="14"/>
      <c r="AQ129" s="36" t="s">
        <v>31</v>
      </c>
      <c r="AR129" s="14" t="s">
        <v>31</v>
      </c>
      <c r="AS129" s="36">
        <f t="shared" si="49"/>
        <v>290000</v>
      </c>
      <c r="AT129" s="116"/>
      <c r="AU129" s="294">
        <f>AS129/AS$179*100</f>
        <v>1.4492254953008086</v>
      </c>
      <c r="AV129" s="14"/>
      <c r="AW129" s="36">
        <f t="shared" si="50"/>
        <v>290000</v>
      </c>
      <c r="AX129" s="149"/>
      <c r="AY129" s="36">
        <v>0</v>
      </c>
      <c r="AZ129" s="116"/>
      <c r="BA129" s="14" t="s">
        <v>31</v>
      </c>
      <c r="BB129" s="14"/>
      <c r="BC129" s="14" t="s">
        <v>31</v>
      </c>
      <c r="BD129" s="149" t="s">
        <v>31</v>
      </c>
      <c r="BE129" s="150"/>
      <c r="BF129" s="151"/>
      <c r="BG129" s="151" t="s">
        <v>31</v>
      </c>
      <c r="BH129" s="151" t="s">
        <v>31</v>
      </c>
      <c r="BI129" s="151"/>
      <c r="BJ129" s="151"/>
      <c r="BK129" s="14"/>
      <c r="BL129" s="116"/>
      <c r="BM129" s="116"/>
      <c r="BN129" s="116"/>
      <c r="BO129" s="116"/>
      <c r="BP129" s="151" t="s">
        <v>31</v>
      </c>
      <c r="BQ129" s="152" t="s">
        <v>31</v>
      </c>
      <c r="BR129" s="396"/>
      <c r="BS129" s="397"/>
      <c r="BT129" s="397"/>
    </row>
    <row r="130" spans="1:72" ht="12" customHeight="1" outlineLevel="1" thickBot="1">
      <c r="A130" s="479"/>
      <c r="B130" s="403" t="s">
        <v>121</v>
      </c>
      <c r="C130" s="404">
        <v>120</v>
      </c>
      <c r="D130" s="404"/>
      <c r="E130" s="404">
        <f>C130/C182*100</f>
        <v>0.6849393257913905</v>
      </c>
      <c r="F130" s="69"/>
      <c r="G130" s="69" t="s">
        <v>31</v>
      </c>
      <c r="H130" s="69" t="s">
        <v>31</v>
      </c>
      <c r="I130" s="405">
        <v>6534</v>
      </c>
      <c r="J130" s="154"/>
      <c r="K130" s="410">
        <f>I130/I$182*100</f>
        <v>0.13837279320627116</v>
      </c>
      <c r="L130" s="69"/>
      <c r="M130" s="405">
        <f t="shared" si="84"/>
        <v>6534</v>
      </c>
      <c r="N130" s="154"/>
      <c r="O130" s="154"/>
      <c r="P130" s="154"/>
      <c r="Q130" s="409">
        <f t="shared" si="52"/>
        <v>54.45</v>
      </c>
      <c r="R130" s="69"/>
      <c r="S130" s="69" t="s">
        <v>31</v>
      </c>
      <c r="T130" s="155" t="s">
        <v>31</v>
      </c>
      <c r="U130" s="404">
        <v>120</v>
      </c>
      <c r="V130" s="404"/>
      <c r="W130" s="404">
        <f>U130/U182*100</f>
        <v>0.67386201552128844</v>
      </c>
      <c r="X130" s="69"/>
      <c r="Y130" s="69" t="s">
        <v>31</v>
      </c>
      <c r="Z130" s="69" t="s">
        <v>31</v>
      </c>
      <c r="AA130" s="405">
        <v>6534</v>
      </c>
      <c r="AB130" s="154"/>
      <c r="AC130" s="410">
        <f>AA130/AA$182*100</f>
        <v>0.13749314555716968</v>
      </c>
      <c r="AD130" s="69"/>
      <c r="AE130" s="405">
        <f t="shared" si="85"/>
        <v>6534</v>
      </c>
      <c r="AF130" s="154"/>
      <c r="AG130" s="154"/>
      <c r="AH130" s="154"/>
      <c r="AI130" s="409">
        <f t="shared" si="53"/>
        <v>54.45</v>
      </c>
      <c r="AJ130" s="69"/>
      <c r="AK130" s="69" t="s">
        <v>31</v>
      </c>
      <c r="AL130" s="155" t="s">
        <v>31</v>
      </c>
      <c r="AM130" s="405">
        <f t="shared" si="48"/>
        <v>240</v>
      </c>
      <c r="AN130" s="154"/>
      <c r="AO130" s="410">
        <f>AM130/AM182*100</f>
        <v>0.67935551806519567</v>
      </c>
      <c r="AP130" s="69"/>
      <c r="AQ130" s="68" t="s">
        <v>31</v>
      </c>
      <c r="AR130" s="69" t="s">
        <v>31</v>
      </c>
      <c r="AS130" s="68">
        <f t="shared" si="49"/>
        <v>13068</v>
      </c>
      <c r="AT130" s="154"/>
      <c r="AU130" s="410">
        <f>AS130/AS$182*100</f>
        <v>0.13793156692516845</v>
      </c>
      <c r="AV130" s="69"/>
      <c r="AW130" s="68">
        <f t="shared" si="50"/>
        <v>13068</v>
      </c>
      <c r="AX130" s="155"/>
      <c r="AY130" s="68">
        <f t="shared" si="51"/>
        <v>0</v>
      </c>
      <c r="AZ130" s="154"/>
      <c r="BA130" s="409">
        <f t="shared" si="54"/>
        <v>54.45</v>
      </c>
      <c r="BB130" s="69"/>
      <c r="BC130" s="69" t="s">
        <v>31</v>
      </c>
      <c r="BD130" s="155" t="s">
        <v>31</v>
      </c>
      <c r="BE130" s="406"/>
      <c r="BF130" s="407"/>
      <c r="BG130" s="407" t="s">
        <v>31</v>
      </c>
      <c r="BH130" s="407" t="s">
        <v>31</v>
      </c>
      <c r="BI130" s="407"/>
      <c r="BJ130" s="407"/>
      <c r="BK130" s="69"/>
      <c r="BL130" s="154"/>
      <c r="BM130" s="154"/>
      <c r="BN130" s="154"/>
      <c r="BO130" s="154"/>
      <c r="BP130" s="407" t="s">
        <v>31</v>
      </c>
      <c r="BQ130" s="408" t="s">
        <v>31</v>
      </c>
      <c r="BR130" s="396"/>
      <c r="BS130" s="397"/>
      <c r="BT130" s="397"/>
    </row>
    <row r="131" spans="1:72" s="45" customFormat="1" ht="11.25" customHeight="1">
      <c r="A131" s="480" t="s">
        <v>50</v>
      </c>
      <c r="B131" s="321" t="s">
        <v>87</v>
      </c>
      <c r="C131" s="44">
        <f>C132+C135</f>
        <v>4956.24</v>
      </c>
      <c r="D131" s="52"/>
      <c r="E131" s="41">
        <f>C131/C$178*100</f>
        <v>18.911316478300357</v>
      </c>
      <c r="F131" s="35"/>
      <c r="G131" s="54" t="s">
        <v>31</v>
      </c>
      <c r="H131" s="54" t="s">
        <v>31</v>
      </c>
      <c r="I131" s="342">
        <f>I132+I135</f>
        <v>650000</v>
      </c>
      <c r="J131" s="135"/>
      <c r="K131" s="41">
        <f>I131/I$178*100</f>
        <v>4.3862169066572765</v>
      </c>
      <c r="L131" s="28"/>
      <c r="M131" s="342">
        <f t="shared" si="84"/>
        <v>650000</v>
      </c>
      <c r="N131" s="135"/>
      <c r="O131" s="82">
        <f>O132+O135</f>
        <v>0</v>
      </c>
      <c r="P131" s="135"/>
      <c r="Q131" s="342">
        <f t="shared" ref="Q131" si="86">I131/C131</f>
        <v>131.14780559456364</v>
      </c>
      <c r="R131" s="58"/>
      <c r="S131" s="55" t="s">
        <v>31</v>
      </c>
      <c r="T131" s="56" t="s">
        <v>31</v>
      </c>
      <c r="U131" s="44">
        <f>U132+U135</f>
        <v>6003.76</v>
      </c>
      <c r="V131" s="52"/>
      <c r="W131" s="41">
        <f>U131/U$178*100</f>
        <v>22.536805831875618</v>
      </c>
      <c r="X131" s="35"/>
      <c r="Y131" s="54" t="s">
        <v>31</v>
      </c>
      <c r="Z131" s="54" t="s">
        <v>31</v>
      </c>
      <c r="AA131" s="342">
        <f>AA132+AA135</f>
        <v>650000</v>
      </c>
      <c r="AB131" s="135"/>
      <c r="AC131" s="41">
        <f>IFERROR(AA131/AA$178*100,0)</f>
        <v>4.4320790529839504</v>
      </c>
      <c r="AD131" s="28"/>
      <c r="AE131" s="342">
        <f t="shared" si="85"/>
        <v>650000</v>
      </c>
      <c r="AF131" s="135"/>
      <c r="AG131" s="82">
        <f>AG132+AG135</f>
        <v>0</v>
      </c>
      <c r="AH131" s="135"/>
      <c r="AI131" s="342">
        <f t="shared" si="53"/>
        <v>108.26548696150412</v>
      </c>
      <c r="AJ131" s="58"/>
      <c r="AK131" s="55" t="s">
        <v>31</v>
      </c>
      <c r="AL131" s="56" t="s">
        <v>31</v>
      </c>
      <c r="AM131" s="342">
        <f t="shared" si="48"/>
        <v>10960</v>
      </c>
      <c r="AN131" s="135"/>
      <c r="AO131" s="41">
        <f>AM131/AM$178*100</f>
        <v>20.738879343622042</v>
      </c>
      <c r="AP131" s="28"/>
      <c r="AQ131" s="418" t="s">
        <v>31</v>
      </c>
      <c r="AR131" s="54" t="s">
        <v>31</v>
      </c>
      <c r="AS131" s="82">
        <f t="shared" si="49"/>
        <v>1300000</v>
      </c>
      <c r="AT131" s="135"/>
      <c r="AU131" s="41">
        <f>IFERROR(AS131/AS$178*100,0)</f>
        <v>4.4090287200183038</v>
      </c>
      <c r="AV131" s="58"/>
      <c r="AW131" s="82">
        <f t="shared" si="50"/>
        <v>1300000</v>
      </c>
      <c r="AX131" s="56"/>
      <c r="AY131" s="82">
        <f t="shared" si="51"/>
        <v>0</v>
      </c>
      <c r="AZ131" s="135"/>
      <c r="BA131" s="342">
        <f t="shared" si="54"/>
        <v>118.61313868613139</v>
      </c>
      <c r="BB131" s="58"/>
      <c r="BC131" s="55" t="s">
        <v>31</v>
      </c>
      <c r="BD131" s="56" t="s">
        <v>31</v>
      </c>
      <c r="BE131" s="28"/>
      <c r="BF131" s="57"/>
      <c r="BG131" s="54" t="s">
        <v>31</v>
      </c>
      <c r="BH131" s="54" t="s">
        <v>31</v>
      </c>
      <c r="BI131" s="135"/>
      <c r="BJ131" s="135"/>
      <c r="BK131" s="54"/>
      <c r="BL131" s="135"/>
      <c r="BM131" s="135"/>
      <c r="BN131" s="135"/>
      <c r="BO131" s="135"/>
      <c r="BP131" s="54" t="s">
        <v>31</v>
      </c>
      <c r="BQ131" s="56" t="s">
        <v>31</v>
      </c>
      <c r="BR131" s="396"/>
      <c r="BS131" s="397"/>
      <c r="BT131" s="397"/>
    </row>
    <row r="132" spans="1:72">
      <c r="A132" s="478"/>
      <c r="B132" s="277" t="s">
        <v>32</v>
      </c>
      <c r="C132" s="79">
        <f>SUM(C133:C134)</f>
        <v>3762.5399999999995</v>
      </c>
      <c r="D132" s="79"/>
      <c r="E132" s="42">
        <f>C132/C$179*100</f>
        <v>43.307320441988942</v>
      </c>
      <c r="F132" s="39"/>
      <c r="G132" s="13" t="s">
        <v>31</v>
      </c>
      <c r="H132" s="13" t="s">
        <v>31</v>
      </c>
      <c r="I132" s="352">
        <f>SUM(I133:I134)</f>
        <v>493448.86446176935</v>
      </c>
      <c r="J132" s="116"/>
      <c r="K132" s="42">
        <f>I132/I$179*100</f>
        <v>4.8870248602783555</v>
      </c>
      <c r="L132" s="136"/>
      <c r="M132" s="352">
        <f t="shared" si="84"/>
        <v>493448.86446176935</v>
      </c>
      <c r="N132" s="116"/>
      <c r="O132" s="330">
        <f>SUM(O133:O134)</f>
        <v>0</v>
      </c>
      <c r="P132" s="116"/>
      <c r="Q132" s="352">
        <f t="shared" ref="Q132:Q141" si="87">IFERROR(I132/C132,0)</f>
        <v>131.14780559456364</v>
      </c>
      <c r="R132" s="14"/>
      <c r="S132" s="13" t="s">
        <v>31</v>
      </c>
      <c r="T132" s="48" t="s">
        <v>31</v>
      </c>
      <c r="U132" s="79">
        <f>SUM(U133:U134)</f>
        <v>4405.8600000000006</v>
      </c>
      <c r="V132" s="79"/>
      <c r="W132" s="42">
        <f>U132/U$179*100</f>
        <v>49.885190217391312</v>
      </c>
      <c r="X132" s="39"/>
      <c r="Y132" s="13" t="s">
        <v>31</v>
      </c>
      <c r="Z132" s="13" t="s">
        <v>31</v>
      </c>
      <c r="AA132" s="352">
        <f>SUM(AA133:AA134)</f>
        <v>477002.57838421257</v>
      </c>
      <c r="AB132" s="116"/>
      <c r="AC132" s="42">
        <f>IFERROR(AA132/AA$179*100,0)</f>
        <v>4.8116142553794017</v>
      </c>
      <c r="AD132" s="136"/>
      <c r="AE132" s="352">
        <f t="shared" si="85"/>
        <v>477002.57838421257</v>
      </c>
      <c r="AF132" s="116"/>
      <c r="AG132" s="330">
        <f>SUM(AG133:AG134)</f>
        <v>0</v>
      </c>
      <c r="AH132" s="116"/>
      <c r="AI132" s="352">
        <f t="shared" ref="AI132:AI141" si="88">IFERROR(AA132/U132,0)</f>
        <v>108.26548696150411</v>
      </c>
      <c r="AJ132" s="14"/>
      <c r="AK132" s="13" t="s">
        <v>31</v>
      </c>
      <c r="AL132" s="48" t="s">
        <v>31</v>
      </c>
      <c r="AM132" s="352">
        <f t="shared" si="48"/>
        <v>8168.4</v>
      </c>
      <c r="AN132" s="116"/>
      <c r="AO132" s="42">
        <f>AM132/AM$179*100</f>
        <v>46.62328767123288</v>
      </c>
      <c r="AP132" s="136"/>
      <c r="AQ132" s="36" t="s">
        <v>31</v>
      </c>
      <c r="AR132" s="14" t="s">
        <v>31</v>
      </c>
      <c r="AS132" s="330">
        <f t="shared" si="49"/>
        <v>970451.44284598192</v>
      </c>
      <c r="AT132" s="116"/>
      <c r="AU132" s="42">
        <f>IFERROR(AS132/AS$179*100,0)</f>
        <v>4.8496654238753534</v>
      </c>
      <c r="AV132" s="14"/>
      <c r="AW132" s="330">
        <f t="shared" si="50"/>
        <v>970451.44284598192</v>
      </c>
      <c r="AX132" s="48"/>
      <c r="AY132" s="330">
        <f t="shared" si="51"/>
        <v>0</v>
      </c>
      <c r="AZ132" s="116"/>
      <c r="BA132" s="352">
        <f t="shared" ref="BA132:BA141" si="89">IFERROR(AS132/AM132,0)</f>
        <v>118.80557304318863</v>
      </c>
      <c r="BB132" s="14"/>
      <c r="BC132" s="13" t="s">
        <v>31</v>
      </c>
      <c r="BD132" s="48" t="s">
        <v>31</v>
      </c>
      <c r="BE132" s="20"/>
      <c r="BF132" s="20"/>
      <c r="BG132" s="13" t="s">
        <v>31</v>
      </c>
      <c r="BH132" s="13" t="s">
        <v>31</v>
      </c>
      <c r="BI132" s="116"/>
      <c r="BJ132" s="116"/>
      <c r="BK132" s="14"/>
      <c r="BL132" s="116"/>
      <c r="BM132" s="116"/>
      <c r="BN132" s="116"/>
      <c r="BO132" s="116"/>
      <c r="BP132" s="13" t="s">
        <v>31</v>
      </c>
      <c r="BQ132" s="48" t="s">
        <v>31</v>
      </c>
      <c r="BR132" s="396"/>
      <c r="BS132" s="397"/>
      <c r="BT132" s="397"/>
    </row>
    <row r="133" spans="1:72" outlineLevel="1">
      <c r="A133" s="478"/>
      <c r="B133" s="277" t="s">
        <v>33</v>
      </c>
      <c r="C133" s="80">
        <v>1678.7799999999997</v>
      </c>
      <c r="D133" s="46"/>
      <c r="E133" s="40">
        <f>C133/C$180*100</f>
        <v>38.645948434622461</v>
      </c>
      <c r="F133" s="39"/>
      <c r="G133" s="13" t="s">
        <v>31</v>
      </c>
      <c r="H133" s="13" t="s">
        <v>31</v>
      </c>
      <c r="I133" s="352">
        <v>220168.31307604149</v>
      </c>
      <c r="J133" s="116"/>
      <c r="K133" s="40">
        <f>I133/I$180*100</f>
        <v>2.7976911000693727</v>
      </c>
      <c r="L133" s="53"/>
      <c r="M133" s="352">
        <f t="shared" si="84"/>
        <v>220168.31307604149</v>
      </c>
      <c r="N133" s="116"/>
      <c r="O133" s="105">
        <v>0</v>
      </c>
      <c r="P133" s="116"/>
      <c r="Q133" s="352">
        <f t="shared" si="87"/>
        <v>131.14780559456364</v>
      </c>
      <c r="R133" s="14"/>
      <c r="S133" s="13" t="s">
        <v>31</v>
      </c>
      <c r="T133" s="48" t="s">
        <v>31</v>
      </c>
      <c r="U133" s="80">
        <v>1684.9133333333339</v>
      </c>
      <c r="V133" s="46"/>
      <c r="W133" s="40">
        <f>U133/U$180*100</f>
        <v>38.154740338164252</v>
      </c>
      <c r="X133" s="39"/>
      <c r="Y133" s="13" t="s">
        <v>31</v>
      </c>
      <c r="Z133" s="13" t="s">
        <v>31</v>
      </c>
      <c r="AA133" s="352">
        <v>182417.9625212645</v>
      </c>
      <c r="AB133" s="116"/>
      <c r="AC133" s="40">
        <f>IFERROR(AA133/AA$180*100,0)</f>
        <v>2.1504615503347995</v>
      </c>
      <c r="AD133" s="53"/>
      <c r="AE133" s="352">
        <f t="shared" si="85"/>
        <v>182417.9625212645</v>
      </c>
      <c r="AF133" s="116"/>
      <c r="AG133" s="105">
        <v>0</v>
      </c>
      <c r="AH133" s="116"/>
      <c r="AI133" s="352">
        <f t="shared" si="88"/>
        <v>108.26548696150412</v>
      </c>
      <c r="AJ133" s="14"/>
      <c r="AK133" s="13" t="s">
        <v>31</v>
      </c>
      <c r="AL133" s="48" t="s">
        <v>31</v>
      </c>
      <c r="AM133" s="352">
        <f t="shared" si="48"/>
        <v>3363.6933333333336</v>
      </c>
      <c r="AN133" s="116"/>
      <c r="AO133" s="40">
        <f>AM133/AM$180*100</f>
        <v>38.398325722983259</v>
      </c>
      <c r="AP133" s="53"/>
      <c r="AQ133" s="36" t="s">
        <v>31</v>
      </c>
      <c r="AR133" s="14" t="s">
        <v>31</v>
      </c>
      <c r="AS133" s="105">
        <f t="shared" si="49"/>
        <v>402586.27559730597</v>
      </c>
      <c r="AT133" s="116"/>
      <c r="AU133" s="40">
        <f>IFERROR(AS133/AS$180*100,0)</f>
        <v>2.4619431902352398</v>
      </c>
      <c r="AV133" s="14"/>
      <c r="AW133" s="105">
        <f t="shared" si="50"/>
        <v>402586.27559730597</v>
      </c>
      <c r="AX133" s="48"/>
      <c r="AY133" s="105">
        <f t="shared" si="51"/>
        <v>0</v>
      </c>
      <c r="AZ133" s="116"/>
      <c r="BA133" s="352">
        <f t="shared" si="89"/>
        <v>119.6857845534787</v>
      </c>
      <c r="BB133" s="14"/>
      <c r="BC133" s="13" t="s">
        <v>31</v>
      </c>
      <c r="BD133" s="48" t="s">
        <v>31</v>
      </c>
      <c r="BE133" s="20"/>
      <c r="BF133" s="20"/>
      <c r="BG133" s="13" t="s">
        <v>31</v>
      </c>
      <c r="BH133" s="13" t="s">
        <v>31</v>
      </c>
      <c r="BI133" s="116"/>
      <c r="BJ133" s="116"/>
      <c r="BK133" s="14"/>
      <c r="BL133" s="116"/>
      <c r="BM133" s="116"/>
      <c r="BN133" s="116"/>
      <c r="BO133" s="116"/>
      <c r="BP133" s="13" t="s">
        <v>31</v>
      </c>
      <c r="BQ133" s="48" t="s">
        <v>31</v>
      </c>
      <c r="BR133" s="396"/>
      <c r="BS133" s="397"/>
      <c r="BT133" s="397"/>
    </row>
    <row r="134" spans="1:72" outlineLevel="1">
      <c r="A134" s="478"/>
      <c r="B134" s="277" t="s">
        <v>34</v>
      </c>
      <c r="C134" s="80">
        <v>2083.7599999999998</v>
      </c>
      <c r="D134" s="46"/>
      <c r="E134" s="40">
        <f>C134/C$181*100</f>
        <v>47.96869244935543</v>
      </c>
      <c r="F134" s="39"/>
      <c r="G134" s="13" t="s">
        <v>31</v>
      </c>
      <c r="H134" s="13" t="s">
        <v>31</v>
      </c>
      <c r="I134" s="352">
        <v>273280.55138572789</v>
      </c>
      <c r="J134" s="116"/>
      <c r="K134" s="40">
        <f>I134/I$181*100</f>
        <v>13.143678400178555</v>
      </c>
      <c r="L134" s="53"/>
      <c r="M134" s="352">
        <f t="shared" si="84"/>
        <v>273280.55138572789</v>
      </c>
      <c r="N134" s="116"/>
      <c r="O134" s="105">
        <v>0</v>
      </c>
      <c r="P134" s="116"/>
      <c r="Q134" s="352">
        <f t="shared" si="87"/>
        <v>131.14780559456364</v>
      </c>
      <c r="R134" s="14"/>
      <c r="S134" s="13" t="s">
        <v>31</v>
      </c>
      <c r="T134" s="48" t="s">
        <v>31</v>
      </c>
      <c r="U134" s="80">
        <v>2720.9466666666667</v>
      </c>
      <c r="V134" s="46"/>
      <c r="W134" s="40">
        <f>U134/U$181*100</f>
        <v>61.615640096618364</v>
      </c>
      <c r="X134" s="39"/>
      <c r="Y134" s="13" t="s">
        <v>31</v>
      </c>
      <c r="Z134" s="13" t="s">
        <v>31</v>
      </c>
      <c r="AA134" s="352">
        <v>294584.61586294806</v>
      </c>
      <c r="AB134" s="116"/>
      <c r="AC134" s="40">
        <f>IFERROR(AA134/AA$181*100,0)</f>
        <v>22.969002989121375</v>
      </c>
      <c r="AD134" s="53"/>
      <c r="AE134" s="352">
        <f t="shared" si="85"/>
        <v>294584.61586294806</v>
      </c>
      <c r="AF134" s="116"/>
      <c r="AG134" s="105">
        <v>0</v>
      </c>
      <c r="AH134" s="116"/>
      <c r="AI134" s="352">
        <f t="shared" si="88"/>
        <v>108.26548696150411</v>
      </c>
      <c r="AJ134" s="14"/>
      <c r="AK134" s="13" t="s">
        <v>31</v>
      </c>
      <c r="AL134" s="48" t="s">
        <v>31</v>
      </c>
      <c r="AM134" s="352">
        <f t="shared" si="48"/>
        <v>4804.7066666666669</v>
      </c>
      <c r="AN134" s="116"/>
      <c r="AO134" s="40">
        <f>AM134/AM$181*100</f>
        <v>54.848249619482502</v>
      </c>
      <c r="AP134" s="53"/>
      <c r="AQ134" s="36" t="s">
        <v>31</v>
      </c>
      <c r="AR134" s="14" t="s">
        <v>31</v>
      </c>
      <c r="AS134" s="105">
        <f t="shared" si="49"/>
        <v>567865.16724867595</v>
      </c>
      <c r="AT134" s="116"/>
      <c r="AU134" s="40">
        <f>IFERROR(AS134/AS$181*100,0)</f>
        <v>16.892153324876933</v>
      </c>
      <c r="AV134" s="14"/>
      <c r="AW134" s="105">
        <f t="shared" si="50"/>
        <v>567865.16724867595</v>
      </c>
      <c r="AX134" s="48"/>
      <c r="AY134" s="105">
        <f t="shared" si="51"/>
        <v>0</v>
      </c>
      <c r="AZ134" s="116"/>
      <c r="BA134" s="352">
        <f t="shared" si="89"/>
        <v>118.18935195114427</v>
      </c>
      <c r="BB134" s="14"/>
      <c r="BC134" s="13" t="s">
        <v>31</v>
      </c>
      <c r="BD134" s="48" t="s">
        <v>31</v>
      </c>
      <c r="BE134" s="20"/>
      <c r="BF134" s="20"/>
      <c r="BG134" s="13" t="s">
        <v>31</v>
      </c>
      <c r="BH134" s="13" t="s">
        <v>31</v>
      </c>
      <c r="BI134" s="116"/>
      <c r="BJ134" s="116"/>
      <c r="BK134" s="14"/>
      <c r="BL134" s="116"/>
      <c r="BM134" s="116"/>
      <c r="BN134" s="116"/>
      <c r="BO134" s="116"/>
      <c r="BP134" s="13" t="s">
        <v>31</v>
      </c>
      <c r="BQ134" s="48" t="s">
        <v>31</v>
      </c>
      <c r="BR134" s="396"/>
      <c r="BS134" s="397"/>
      <c r="BT134" s="397"/>
    </row>
    <row r="135" spans="1:72">
      <c r="A135" s="478"/>
      <c r="B135" s="277" t="s">
        <v>35</v>
      </c>
      <c r="C135" s="79">
        <f>SUM(C136:C141)</f>
        <v>1193.6999999999998</v>
      </c>
      <c r="D135" s="79"/>
      <c r="E135" s="100">
        <f>C135/C182*100</f>
        <v>6.8134339433098559</v>
      </c>
      <c r="F135" s="100"/>
      <c r="G135" s="13" t="s">
        <v>31</v>
      </c>
      <c r="H135" s="13" t="s">
        <v>31</v>
      </c>
      <c r="I135" s="352">
        <f>SUM(I136:I141)</f>
        <v>156551.13553823059</v>
      </c>
      <c r="J135" s="116"/>
      <c r="K135" s="42">
        <f>I135/I$182*100</f>
        <v>3.3153379100150766</v>
      </c>
      <c r="L135" s="53"/>
      <c r="M135" s="352">
        <f t="shared" si="84"/>
        <v>156551.13553823059</v>
      </c>
      <c r="N135" s="116"/>
      <c r="O135" s="330">
        <f>SUM(O136:O141)</f>
        <v>0</v>
      </c>
      <c r="P135" s="116"/>
      <c r="Q135" s="352">
        <f>IFERROR(I135/C135,0)</f>
        <v>131.14780559456364</v>
      </c>
      <c r="R135" s="14"/>
      <c r="S135" s="13" t="s">
        <v>31</v>
      </c>
      <c r="T135" s="48" t="s">
        <v>31</v>
      </c>
      <c r="U135" s="79">
        <f>SUM(U136:U141)</f>
        <v>1597.9</v>
      </c>
      <c r="V135" s="79"/>
      <c r="W135" s="100">
        <f>U135/U182*100</f>
        <v>8.9730342883455574</v>
      </c>
      <c r="X135" s="100"/>
      <c r="Y135" s="13" t="s">
        <v>31</v>
      </c>
      <c r="Z135" s="13" t="s">
        <v>31</v>
      </c>
      <c r="AA135" s="352">
        <f>SUM(AA136:AA141)</f>
        <v>172997.42161578743</v>
      </c>
      <c r="AB135" s="116"/>
      <c r="AC135" s="42">
        <f>IFERROR(AA135/AA$182*100,0)</f>
        <v>3.6403366500205863</v>
      </c>
      <c r="AD135" s="53"/>
      <c r="AE135" s="352">
        <f t="shared" si="85"/>
        <v>172997.42161578743</v>
      </c>
      <c r="AF135" s="116"/>
      <c r="AG135" s="330">
        <f>SUM(AG136:AG141)</f>
        <v>0</v>
      </c>
      <c r="AH135" s="116"/>
      <c r="AI135" s="352">
        <f t="shared" si="88"/>
        <v>108.26548696150411</v>
      </c>
      <c r="AJ135" s="14"/>
      <c r="AK135" s="13" t="s">
        <v>31</v>
      </c>
      <c r="AL135" s="48" t="s">
        <v>31</v>
      </c>
      <c r="AM135" s="352">
        <f t="shared" si="48"/>
        <v>2791.6</v>
      </c>
      <c r="AN135" s="116"/>
      <c r="AO135" s="42">
        <f>AM135/AM182*100</f>
        <v>7.9020369342950012</v>
      </c>
      <c r="AP135" s="53"/>
      <c r="AQ135" s="36" t="s">
        <v>31</v>
      </c>
      <c r="AR135" s="14" t="s">
        <v>31</v>
      </c>
      <c r="AS135" s="330">
        <f t="shared" si="49"/>
        <v>329548.55715401802</v>
      </c>
      <c r="AT135" s="116"/>
      <c r="AU135" s="42">
        <f>IFERROR(AS135/AS$182*100,0)</f>
        <v>3.4783554381835122</v>
      </c>
      <c r="AV135" s="14"/>
      <c r="AW135" s="330">
        <f t="shared" si="50"/>
        <v>329548.55715401802</v>
      </c>
      <c r="AX135" s="48"/>
      <c r="AY135" s="330">
        <f t="shared" si="51"/>
        <v>0</v>
      </c>
      <c r="AZ135" s="116"/>
      <c r="BA135" s="352">
        <f t="shared" si="89"/>
        <v>118.05006345967116</v>
      </c>
      <c r="BB135" s="14"/>
      <c r="BC135" s="13" t="s">
        <v>31</v>
      </c>
      <c r="BD135" s="48" t="s">
        <v>31</v>
      </c>
      <c r="BE135" s="20"/>
      <c r="BF135" s="20"/>
      <c r="BG135" s="13" t="s">
        <v>31</v>
      </c>
      <c r="BH135" s="13" t="s">
        <v>31</v>
      </c>
      <c r="BI135" s="116"/>
      <c r="BJ135" s="116"/>
      <c r="BK135" s="14"/>
      <c r="BL135" s="116"/>
      <c r="BM135" s="116"/>
      <c r="BN135" s="116"/>
      <c r="BO135" s="116"/>
      <c r="BP135" s="13" t="s">
        <v>31</v>
      </c>
      <c r="BQ135" s="48" t="s">
        <v>31</v>
      </c>
      <c r="BR135" s="396"/>
      <c r="BS135" s="397"/>
      <c r="BT135" s="397"/>
    </row>
    <row r="136" spans="1:72" outlineLevel="1">
      <c r="A136" s="478"/>
      <c r="B136" s="277" t="s">
        <v>36</v>
      </c>
      <c r="C136" s="80">
        <v>477.9</v>
      </c>
      <c r="D136" s="80"/>
      <c r="E136" s="96">
        <f>C136/C183*100</f>
        <v>11.001381215469614</v>
      </c>
      <c r="F136" s="96"/>
      <c r="G136" s="13" t="s">
        <v>31</v>
      </c>
      <c r="H136" s="13" t="s">
        <v>31</v>
      </c>
      <c r="I136" s="352">
        <v>62675.536293641948</v>
      </c>
      <c r="J136" s="116"/>
      <c r="K136" s="40">
        <f>I136/I$183*100</f>
        <v>2.9180140474263783</v>
      </c>
      <c r="L136" s="53"/>
      <c r="M136" s="352">
        <f t="shared" si="84"/>
        <v>62675.536293641948</v>
      </c>
      <c r="N136" s="116"/>
      <c r="O136" s="116"/>
      <c r="P136" s="116"/>
      <c r="Q136" s="352">
        <f t="shared" si="87"/>
        <v>131.14780559456361</v>
      </c>
      <c r="R136" s="14"/>
      <c r="S136" s="13" t="s">
        <v>31</v>
      </c>
      <c r="T136" s="48" t="s">
        <v>31</v>
      </c>
      <c r="U136" s="80">
        <v>517.9</v>
      </c>
      <c r="V136" s="80"/>
      <c r="W136" s="96">
        <f>U136/U183*100</f>
        <v>11.727807971014492</v>
      </c>
      <c r="X136" s="96"/>
      <c r="Y136" s="13" t="s">
        <v>31</v>
      </c>
      <c r="Z136" s="13" t="s">
        <v>31</v>
      </c>
      <c r="AA136" s="352">
        <v>56070.695697362979</v>
      </c>
      <c r="AB136" s="116"/>
      <c r="AC136" s="40">
        <f>IFERROR(AA136/AA$183*100,0)</f>
        <v>2.4082088706956251</v>
      </c>
      <c r="AD136" s="53"/>
      <c r="AE136" s="352">
        <f t="shared" si="85"/>
        <v>56070.695697362979</v>
      </c>
      <c r="AF136" s="116"/>
      <c r="AG136" s="116"/>
      <c r="AH136" s="116"/>
      <c r="AI136" s="352">
        <f t="shared" si="88"/>
        <v>108.26548696150411</v>
      </c>
      <c r="AJ136" s="14"/>
      <c r="AK136" s="13" t="s">
        <v>31</v>
      </c>
      <c r="AL136" s="48" t="s">
        <v>31</v>
      </c>
      <c r="AM136" s="352">
        <f t="shared" si="48"/>
        <v>995.8</v>
      </c>
      <c r="AN136" s="116"/>
      <c r="AO136" s="40">
        <f>AM136/AM183*100</f>
        <v>11.367579908675799</v>
      </c>
      <c r="AP136" s="53"/>
      <c r="AQ136" s="36" t="s">
        <v>31</v>
      </c>
      <c r="AR136" s="14" t="s">
        <v>31</v>
      </c>
      <c r="AS136" s="36">
        <f t="shared" si="49"/>
        <v>118746.23199100493</v>
      </c>
      <c r="AT136" s="116"/>
      <c r="AU136" s="40">
        <f>IFERROR(AS136/AS$183*100,0)</f>
        <v>2.6528365382821448</v>
      </c>
      <c r="AV136" s="14"/>
      <c r="AW136" s="36">
        <f t="shared" si="50"/>
        <v>118746.23199100493</v>
      </c>
      <c r="AX136" s="48"/>
      <c r="AY136" s="36">
        <f t="shared" si="51"/>
        <v>0</v>
      </c>
      <c r="AZ136" s="116"/>
      <c r="BA136" s="352">
        <f t="shared" si="89"/>
        <v>119.24706968367637</v>
      </c>
      <c r="BB136" s="14"/>
      <c r="BC136" s="13" t="s">
        <v>31</v>
      </c>
      <c r="BD136" s="48" t="s">
        <v>31</v>
      </c>
      <c r="BE136" s="20"/>
      <c r="BF136" s="20"/>
      <c r="BG136" s="13" t="s">
        <v>31</v>
      </c>
      <c r="BH136" s="13" t="s">
        <v>31</v>
      </c>
      <c r="BI136" s="116"/>
      <c r="BJ136" s="116"/>
      <c r="BK136" s="14"/>
      <c r="BL136" s="116"/>
      <c r="BM136" s="116"/>
      <c r="BN136" s="116"/>
      <c r="BO136" s="116"/>
      <c r="BP136" s="13" t="s">
        <v>31</v>
      </c>
      <c r="BQ136" s="48" t="s">
        <v>31</v>
      </c>
      <c r="BR136" s="396"/>
      <c r="BS136" s="397"/>
      <c r="BT136" s="397"/>
    </row>
    <row r="137" spans="1:72" outlineLevel="1">
      <c r="A137" s="478"/>
      <c r="B137" s="277" t="s">
        <v>37</v>
      </c>
      <c r="C137" s="80">
        <v>0</v>
      </c>
      <c r="D137" s="80"/>
      <c r="E137" s="96">
        <f>C137/C184*100</f>
        <v>0</v>
      </c>
      <c r="F137" s="96"/>
      <c r="G137" s="13" t="s">
        <v>31</v>
      </c>
      <c r="H137" s="13" t="s">
        <v>31</v>
      </c>
      <c r="I137" s="352">
        <v>0</v>
      </c>
      <c r="J137" s="116"/>
      <c r="K137" s="40">
        <f>I137/I$184*100</f>
        <v>0</v>
      </c>
      <c r="L137" s="53"/>
      <c r="M137" s="352">
        <f t="shared" si="84"/>
        <v>0</v>
      </c>
      <c r="N137" s="116"/>
      <c r="O137" s="116"/>
      <c r="P137" s="116"/>
      <c r="Q137" s="352">
        <f t="shared" si="87"/>
        <v>0</v>
      </c>
      <c r="R137" s="14"/>
      <c r="S137" s="13" t="s">
        <v>31</v>
      </c>
      <c r="T137" s="48" t="s">
        <v>31</v>
      </c>
      <c r="U137" s="80">
        <v>0</v>
      </c>
      <c r="V137" s="80"/>
      <c r="W137" s="96">
        <f>U137/U184*100</f>
        <v>0</v>
      </c>
      <c r="X137" s="96"/>
      <c r="Y137" s="13" t="s">
        <v>31</v>
      </c>
      <c r="Z137" s="13" t="s">
        <v>31</v>
      </c>
      <c r="AA137" s="352">
        <v>0</v>
      </c>
      <c r="AB137" s="116"/>
      <c r="AC137" s="40">
        <f>IFERROR(AA137/AA$184*100,0)</f>
        <v>0</v>
      </c>
      <c r="AD137" s="53"/>
      <c r="AE137" s="352">
        <f t="shared" si="85"/>
        <v>0</v>
      </c>
      <c r="AF137" s="116"/>
      <c r="AG137" s="116"/>
      <c r="AH137" s="116"/>
      <c r="AI137" s="352">
        <f t="shared" si="88"/>
        <v>0</v>
      </c>
      <c r="AJ137" s="14"/>
      <c r="AK137" s="13" t="s">
        <v>31</v>
      </c>
      <c r="AL137" s="48" t="s">
        <v>31</v>
      </c>
      <c r="AM137" s="352">
        <f t="shared" si="48"/>
        <v>0</v>
      </c>
      <c r="AN137" s="116"/>
      <c r="AO137" s="40">
        <f>AM137/AM184*100</f>
        <v>0</v>
      </c>
      <c r="AP137" s="53"/>
      <c r="AQ137" s="36" t="s">
        <v>31</v>
      </c>
      <c r="AR137" s="14" t="s">
        <v>31</v>
      </c>
      <c r="AS137" s="36">
        <f t="shared" si="49"/>
        <v>0</v>
      </c>
      <c r="AT137" s="116"/>
      <c r="AU137" s="40">
        <f>IFERROR(AS137/AS$184*100,0)</f>
        <v>0</v>
      </c>
      <c r="AV137" s="14"/>
      <c r="AW137" s="36">
        <f t="shared" si="50"/>
        <v>0</v>
      </c>
      <c r="AX137" s="48"/>
      <c r="AY137" s="36">
        <f t="shared" si="51"/>
        <v>0</v>
      </c>
      <c r="AZ137" s="116"/>
      <c r="BA137" s="352">
        <f t="shared" si="89"/>
        <v>0</v>
      </c>
      <c r="BB137" s="14"/>
      <c r="BC137" s="13" t="s">
        <v>31</v>
      </c>
      <c r="BD137" s="48" t="s">
        <v>31</v>
      </c>
      <c r="BE137" s="20"/>
      <c r="BF137" s="20"/>
      <c r="BG137" s="13" t="s">
        <v>31</v>
      </c>
      <c r="BH137" s="13" t="s">
        <v>31</v>
      </c>
      <c r="BI137" s="116"/>
      <c r="BJ137" s="116"/>
      <c r="BK137" s="14"/>
      <c r="BL137" s="116"/>
      <c r="BM137" s="116"/>
      <c r="BN137" s="116"/>
      <c r="BO137" s="116"/>
      <c r="BP137" s="13" t="s">
        <v>31</v>
      </c>
      <c r="BQ137" s="48" t="s">
        <v>31</v>
      </c>
      <c r="BR137" s="396"/>
      <c r="BS137" s="397"/>
      <c r="BT137" s="397"/>
    </row>
    <row r="138" spans="1:72" outlineLevel="1">
      <c r="A138" s="478"/>
      <c r="B138" s="277" t="s">
        <v>38</v>
      </c>
      <c r="C138" s="80">
        <v>715.8</v>
      </c>
      <c r="D138" s="80"/>
      <c r="E138" s="96">
        <f>C138/C185*100</f>
        <v>16.477900552486187</v>
      </c>
      <c r="F138" s="96"/>
      <c r="G138" s="13" t="s">
        <v>31</v>
      </c>
      <c r="H138" s="13" t="s">
        <v>31</v>
      </c>
      <c r="I138" s="352">
        <v>93875.599244588637</v>
      </c>
      <c r="J138" s="116"/>
      <c r="K138" s="40">
        <f>I138/I$185*100</f>
        <v>19.571113755553064</v>
      </c>
      <c r="L138" s="53"/>
      <c r="M138" s="352">
        <f t="shared" si="84"/>
        <v>93875.599244588637</v>
      </c>
      <c r="N138" s="116"/>
      <c r="O138" s="116"/>
      <c r="P138" s="116"/>
      <c r="Q138" s="352">
        <f t="shared" si="87"/>
        <v>131.14780559456364</v>
      </c>
      <c r="R138" s="14"/>
      <c r="S138" s="13" t="s">
        <v>31</v>
      </c>
      <c r="T138" s="48" t="s">
        <v>31</v>
      </c>
      <c r="U138" s="80">
        <v>1080</v>
      </c>
      <c r="V138" s="80"/>
      <c r="W138" s="96">
        <f>U138/U185*100</f>
        <v>24.456521739130434</v>
      </c>
      <c r="X138" s="96"/>
      <c r="Y138" s="13" t="s">
        <v>31</v>
      </c>
      <c r="Z138" s="13" t="s">
        <v>31</v>
      </c>
      <c r="AA138" s="352">
        <v>116926.72591842445</v>
      </c>
      <c r="AB138" s="116"/>
      <c r="AC138" s="40">
        <f>IFERROR(AA138/AA$185*100,0)</f>
        <v>22.707356353572628</v>
      </c>
      <c r="AD138" s="53"/>
      <c r="AE138" s="352">
        <f t="shared" si="85"/>
        <v>116926.72591842445</v>
      </c>
      <c r="AF138" s="116"/>
      <c r="AG138" s="116"/>
      <c r="AH138" s="116"/>
      <c r="AI138" s="352">
        <f t="shared" si="88"/>
        <v>108.26548696150412</v>
      </c>
      <c r="AJ138" s="14"/>
      <c r="AK138" s="13" t="s">
        <v>31</v>
      </c>
      <c r="AL138" s="48" t="s">
        <v>31</v>
      </c>
      <c r="AM138" s="352">
        <f t="shared" ref="AM138:AM139" si="90">C138+U138</f>
        <v>1795.8</v>
      </c>
      <c r="AN138" s="116"/>
      <c r="AO138" s="40">
        <f>AM138/AM185*100</f>
        <v>20.5</v>
      </c>
      <c r="AP138" s="53"/>
      <c r="AQ138" s="36" t="s">
        <v>31</v>
      </c>
      <c r="AR138" s="14" t="s">
        <v>31</v>
      </c>
      <c r="AS138" s="36">
        <f t="shared" ref="AS138:AS139" si="91">I138+AA138</f>
        <v>210802.32516301307</v>
      </c>
      <c r="AT138" s="116"/>
      <c r="AU138" s="40">
        <f>IFERROR(AS138/AS$185*100,0)</f>
        <v>21.194835133930887</v>
      </c>
      <c r="AV138" s="14"/>
      <c r="AW138" s="36">
        <f t="shared" ref="AW138:AW139" si="92">M138+AE138</f>
        <v>210802.32516301307</v>
      </c>
      <c r="AX138" s="48"/>
      <c r="AY138" s="36">
        <f t="shared" ref="AY138:AY139" si="93">O138+AG138</f>
        <v>0</v>
      </c>
      <c r="AZ138" s="116"/>
      <c r="BA138" s="352">
        <f t="shared" si="89"/>
        <v>117.38630424491205</v>
      </c>
      <c r="BB138" s="14"/>
      <c r="BC138" s="13" t="s">
        <v>31</v>
      </c>
      <c r="BD138" s="48" t="s">
        <v>31</v>
      </c>
      <c r="BE138" s="20"/>
      <c r="BF138" s="20"/>
      <c r="BG138" s="13" t="s">
        <v>31</v>
      </c>
      <c r="BH138" s="13" t="s">
        <v>31</v>
      </c>
      <c r="BI138" s="116"/>
      <c r="BJ138" s="116"/>
      <c r="BK138" s="14"/>
      <c r="BL138" s="116"/>
      <c r="BM138" s="116"/>
      <c r="BN138" s="116"/>
      <c r="BO138" s="116"/>
      <c r="BP138" s="13" t="s">
        <v>31</v>
      </c>
      <c r="BQ138" s="48" t="s">
        <v>31</v>
      </c>
      <c r="BR138" s="396"/>
      <c r="BS138" s="397"/>
      <c r="BT138" s="397"/>
    </row>
    <row r="139" spans="1:72" outlineLevel="1">
      <c r="A139" s="478"/>
      <c r="B139" s="277" t="s">
        <v>39</v>
      </c>
      <c r="C139" s="80">
        <v>0</v>
      </c>
      <c r="D139" s="80"/>
      <c r="E139" s="96">
        <f>C139/C186*100</f>
        <v>0</v>
      </c>
      <c r="F139" s="95"/>
      <c r="G139" s="13" t="s">
        <v>31</v>
      </c>
      <c r="H139" s="13" t="s">
        <v>31</v>
      </c>
      <c r="I139" s="352">
        <v>0</v>
      </c>
      <c r="J139" s="116"/>
      <c r="K139" s="40">
        <f>I139/I$186*100</f>
        <v>0</v>
      </c>
      <c r="L139" s="53"/>
      <c r="M139" s="352">
        <f t="shared" si="84"/>
        <v>0</v>
      </c>
      <c r="N139" s="116"/>
      <c r="O139" s="116"/>
      <c r="P139" s="116"/>
      <c r="Q139" s="352">
        <f t="shared" si="87"/>
        <v>0</v>
      </c>
      <c r="R139" s="14"/>
      <c r="S139" s="13" t="s">
        <v>31</v>
      </c>
      <c r="T139" s="48" t="s">
        <v>31</v>
      </c>
      <c r="U139" s="80">
        <v>0</v>
      </c>
      <c r="V139" s="80"/>
      <c r="W139" s="96">
        <f>U139/U186*100</f>
        <v>0</v>
      </c>
      <c r="X139" s="95"/>
      <c r="Y139" s="13" t="s">
        <v>31</v>
      </c>
      <c r="Z139" s="13" t="s">
        <v>31</v>
      </c>
      <c r="AA139" s="352">
        <v>0</v>
      </c>
      <c r="AB139" s="116"/>
      <c r="AC139" s="40">
        <f>IFERROR(AA139/AA$186*100,0)</f>
        <v>0</v>
      </c>
      <c r="AD139" s="53"/>
      <c r="AE139" s="352">
        <f t="shared" si="85"/>
        <v>0</v>
      </c>
      <c r="AF139" s="116"/>
      <c r="AG139" s="116"/>
      <c r="AH139" s="116"/>
      <c r="AI139" s="352">
        <f t="shared" si="88"/>
        <v>0</v>
      </c>
      <c r="AJ139" s="14"/>
      <c r="AK139" s="13" t="s">
        <v>31</v>
      </c>
      <c r="AL139" s="48" t="s">
        <v>31</v>
      </c>
      <c r="AM139" s="352">
        <f t="shared" si="90"/>
        <v>0</v>
      </c>
      <c r="AN139" s="116"/>
      <c r="AO139" s="40">
        <f>AM139/AM186*100</f>
        <v>0</v>
      </c>
      <c r="AP139" s="53"/>
      <c r="AQ139" s="36" t="s">
        <v>31</v>
      </c>
      <c r="AR139" s="14" t="s">
        <v>31</v>
      </c>
      <c r="AS139" s="36">
        <f t="shared" si="91"/>
        <v>0</v>
      </c>
      <c r="AT139" s="116"/>
      <c r="AU139" s="40">
        <f>IFERROR(AS139/AS$186*100,0)</f>
        <v>0</v>
      </c>
      <c r="AV139" s="14"/>
      <c r="AW139" s="36">
        <f t="shared" si="92"/>
        <v>0</v>
      </c>
      <c r="AX139" s="48"/>
      <c r="AY139" s="36">
        <f t="shared" si="93"/>
        <v>0</v>
      </c>
      <c r="AZ139" s="116"/>
      <c r="BA139" s="352">
        <f t="shared" si="89"/>
        <v>0</v>
      </c>
      <c r="BB139" s="14"/>
      <c r="BC139" s="13" t="s">
        <v>31</v>
      </c>
      <c r="BD139" s="48" t="s">
        <v>31</v>
      </c>
      <c r="BE139" s="20"/>
      <c r="BF139" s="20"/>
      <c r="BG139" s="13" t="s">
        <v>31</v>
      </c>
      <c r="BH139" s="13" t="s">
        <v>31</v>
      </c>
      <c r="BI139" s="116"/>
      <c r="BJ139" s="116"/>
      <c r="BK139" s="14"/>
      <c r="BL139" s="116"/>
      <c r="BM139" s="116"/>
      <c r="BN139" s="116"/>
      <c r="BO139" s="116"/>
      <c r="BP139" s="13" t="s">
        <v>31</v>
      </c>
      <c r="BQ139" s="48" t="s">
        <v>31</v>
      </c>
      <c r="BR139" s="396"/>
      <c r="BS139" s="397"/>
      <c r="BT139" s="397"/>
    </row>
    <row r="140" spans="1:72" outlineLevel="1">
      <c r="A140" s="478"/>
      <c r="B140" s="277" t="s">
        <v>40</v>
      </c>
      <c r="C140" s="80" t="s">
        <v>31</v>
      </c>
      <c r="D140" s="101"/>
      <c r="E140" s="96" t="s">
        <v>31</v>
      </c>
      <c r="F140" s="102"/>
      <c r="G140" s="157" t="s">
        <v>31</v>
      </c>
      <c r="H140" s="157" t="s">
        <v>31</v>
      </c>
      <c r="I140" s="361" t="s">
        <v>31</v>
      </c>
      <c r="J140" s="157" t="s">
        <v>31</v>
      </c>
      <c r="K140" s="40" t="s">
        <v>31</v>
      </c>
      <c r="L140" s="157" t="s">
        <v>31</v>
      </c>
      <c r="M140" s="157" t="s">
        <v>31</v>
      </c>
      <c r="N140" s="157" t="s">
        <v>31</v>
      </c>
      <c r="O140" s="157" t="s">
        <v>31</v>
      </c>
      <c r="P140" s="157" t="s">
        <v>31</v>
      </c>
      <c r="Q140" s="157">
        <f t="shared" si="87"/>
        <v>0</v>
      </c>
      <c r="R140" s="157" t="s">
        <v>31</v>
      </c>
      <c r="S140" s="157" t="s">
        <v>31</v>
      </c>
      <c r="T140" s="158" t="s">
        <v>31</v>
      </c>
      <c r="U140" s="80" t="s">
        <v>31</v>
      </c>
      <c r="V140" s="101"/>
      <c r="W140" s="96" t="s">
        <v>31</v>
      </c>
      <c r="X140" s="102"/>
      <c r="Y140" s="157" t="s">
        <v>31</v>
      </c>
      <c r="Z140" s="157" t="s">
        <v>31</v>
      </c>
      <c r="AA140" s="361" t="s">
        <v>31</v>
      </c>
      <c r="AB140" s="157" t="s">
        <v>31</v>
      </c>
      <c r="AC140" s="40" t="s">
        <v>31</v>
      </c>
      <c r="AD140" s="157" t="s">
        <v>31</v>
      </c>
      <c r="AE140" s="157" t="s">
        <v>31</v>
      </c>
      <c r="AF140" s="157" t="s">
        <v>31</v>
      </c>
      <c r="AG140" s="157" t="s">
        <v>31</v>
      </c>
      <c r="AH140" s="157" t="s">
        <v>31</v>
      </c>
      <c r="AI140" s="157">
        <f t="shared" si="88"/>
        <v>0</v>
      </c>
      <c r="AJ140" s="157" t="s">
        <v>31</v>
      </c>
      <c r="AK140" s="157" t="s">
        <v>31</v>
      </c>
      <c r="AL140" s="158" t="s">
        <v>31</v>
      </c>
      <c r="AM140" s="361" t="s">
        <v>31</v>
      </c>
      <c r="AN140" s="157" t="s">
        <v>31</v>
      </c>
      <c r="AO140" s="40" t="s">
        <v>31</v>
      </c>
      <c r="AP140" s="157" t="s">
        <v>31</v>
      </c>
      <c r="AQ140" s="157" t="s">
        <v>31</v>
      </c>
      <c r="AR140" s="157" t="s">
        <v>31</v>
      </c>
      <c r="AS140" s="361" t="s">
        <v>31</v>
      </c>
      <c r="AT140" s="157" t="s">
        <v>31</v>
      </c>
      <c r="AU140" s="40" t="s">
        <v>31</v>
      </c>
      <c r="AV140" s="157" t="s">
        <v>31</v>
      </c>
      <c r="AW140" s="361" t="s">
        <v>31</v>
      </c>
      <c r="AX140" s="158" t="s">
        <v>31</v>
      </c>
      <c r="AY140" s="361" t="s">
        <v>31</v>
      </c>
      <c r="AZ140" s="157" t="s">
        <v>31</v>
      </c>
      <c r="BA140" s="157">
        <f t="shared" si="89"/>
        <v>0</v>
      </c>
      <c r="BB140" s="157" t="s">
        <v>31</v>
      </c>
      <c r="BC140" s="157" t="s">
        <v>31</v>
      </c>
      <c r="BD140" s="158" t="s">
        <v>31</v>
      </c>
      <c r="BE140" s="156" t="s">
        <v>31</v>
      </c>
      <c r="BF140" s="156" t="s">
        <v>31</v>
      </c>
      <c r="BG140" s="157" t="s">
        <v>31</v>
      </c>
      <c r="BH140" s="157" t="s">
        <v>31</v>
      </c>
      <c r="BI140" s="157" t="s">
        <v>31</v>
      </c>
      <c r="BJ140" s="157" t="s">
        <v>31</v>
      </c>
      <c r="BK140" s="157" t="s">
        <v>31</v>
      </c>
      <c r="BL140" s="157" t="s">
        <v>31</v>
      </c>
      <c r="BM140" s="157" t="s">
        <v>31</v>
      </c>
      <c r="BN140" s="157" t="s">
        <v>31</v>
      </c>
      <c r="BO140" s="157" t="s">
        <v>31</v>
      </c>
      <c r="BP140" s="157" t="s">
        <v>31</v>
      </c>
      <c r="BQ140" s="158" t="s">
        <v>31</v>
      </c>
      <c r="BR140" s="396"/>
      <c r="BS140" s="397"/>
      <c r="BT140" s="397"/>
    </row>
    <row r="141" spans="1:72" ht="11" outlineLevel="1" thickBot="1">
      <c r="A141" s="479"/>
      <c r="B141" s="324" t="s">
        <v>41</v>
      </c>
      <c r="C141" s="103">
        <v>0</v>
      </c>
      <c r="D141" s="103"/>
      <c r="E141" s="96">
        <f>C141/C188*100</f>
        <v>0</v>
      </c>
      <c r="F141" s="96"/>
      <c r="G141" s="160" t="s">
        <v>31</v>
      </c>
      <c r="H141" s="160" t="s">
        <v>31</v>
      </c>
      <c r="I141" s="362"/>
      <c r="J141" s="161"/>
      <c r="K141" s="78">
        <f>IFERROR(I141/I$188*100,0)</f>
        <v>0</v>
      </c>
      <c r="L141" s="53"/>
      <c r="M141" s="138">
        <f t="shared" si="84"/>
        <v>0</v>
      </c>
      <c r="N141" s="138"/>
      <c r="O141" s="138"/>
      <c r="P141" s="138"/>
      <c r="Q141" s="138">
        <f t="shared" si="87"/>
        <v>0</v>
      </c>
      <c r="R141" s="139"/>
      <c r="S141" s="137" t="s">
        <v>31</v>
      </c>
      <c r="T141" s="140" t="s">
        <v>31</v>
      </c>
      <c r="U141" s="103">
        <v>0</v>
      </c>
      <c r="V141" s="103"/>
      <c r="W141" s="96">
        <f>U141/U188*100</f>
        <v>0</v>
      </c>
      <c r="X141" s="96"/>
      <c r="Y141" s="160" t="s">
        <v>31</v>
      </c>
      <c r="Z141" s="160" t="s">
        <v>31</v>
      </c>
      <c r="AA141" s="362">
        <v>0</v>
      </c>
      <c r="AB141" s="161"/>
      <c r="AC141" s="78">
        <f>IFERROR(AA141/AA$188*100,0)</f>
        <v>0</v>
      </c>
      <c r="AD141" s="53"/>
      <c r="AE141" s="138">
        <f t="shared" ref="AE141:AE150" si="94">AA141-AG141</f>
        <v>0</v>
      </c>
      <c r="AF141" s="138"/>
      <c r="AG141" s="138"/>
      <c r="AH141" s="138"/>
      <c r="AI141" s="138">
        <f t="shared" si="88"/>
        <v>0</v>
      </c>
      <c r="AJ141" s="139"/>
      <c r="AK141" s="137" t="s">
        <v>31</v>
      </c>
      <c r="AL141" s="140" t="s">
        <v>31</v>
      </c>
      <c r="AM141" s="362">
        <f>C141+U141</f>
        <v>0</v>
      </c>
      <c r="AN141" s="161"/>
      <c r="AO141" s="78">
        <f>AM141/AM188*100</f>
        <v>0</v>
      </c>
      <c r="AP141" s="53"/>
      <c r="AQ141" s="139" t="s">
        <v>31</v>
      </c>
      <c r="AR141" s="139" t="s">
        <v>31</v>
      </c>
      <c r="AS141" s="65">
        <f>I141+AA141</f>
        <v>0</v>
      </c>
      <c r="AT141" s="138"/>
      <c r="AU141" s="78">
        <f>IFERROR(AS141/AS$188*100,0)</f>
        <v>0</v>
      </c>
      <c r="AV141" s="139"/>
      <c r="AW141" s="65">
        <f>M141+AE141</f>
        <v>0</v>
      </c>
      <c r="AX141" s="140"/>
      <c r="AY141" s="65">
        <f>O141+AG141</f>
        <v>0</v>
      </c>
      <c r="AZ141" s="138"/>
      <c r="BA141" s="138">
        <f t="shared" si="89"/>
        <v>0</v>
      </c>
      <c r="BB141" s="139"/>
      <c r="BC141" s="137" t="s">
        <v>31</v>
      </c>
      <c r="BD141" s="140" t="s">
        <v>31</v>
      </c>
      <c r="BE141" s="159"/>
      <c r="BF141" s="159"/>
      <c r="BG141" s="160" t="s">
        <v>31</v>
      </c>
      <c r="BH141" s="160" t="s">
        <v>31</v>
      </c>
      <c r="BI141" s="161"/>
      <c r="BJ141" s="161"/>
      <c r="BK141" s="8"/>
      <c r="BL141" s="161"/>
      <c r="BM141" s="161"/>
      <c r="BN141" s="161"/>
      <c r="BO141" s="161"/>
      <c r="BP141" s="160" t="s">
        <v>31</v>
      </c>
      <c r="BQ141" s="162" t="s">
        <v>31</v>
      </c>
      <c r="BR141" s="396"/>
      <c r="BS141" s="397"/>
      <c r="BT141" s="397"/>
    </row>
    <row r="142" spans="1:72" s="45" customFormat="1" ht="11.25" customHeight="1">
      <c r="A142" s="480" t="s">
        <v>51</v>
      </c>
      <c r="B142" s="321" t="s">
        <v>52</v>
      </c>
      <c r="C142" s="44">
        <f>C143+C146</f>
        <v>598</v>
      </c>
      <c r="D142" s="51"/>
      <c r="E142" s="50">
        <f>C142/C$178*100</f>
        <v>2.2817634444707307</v>
      </c>
      <c r="F142" s="51"/>
      <c r="G142" s="134" t="s">
        <v>31</v>
      </c>
      <c r="H142" s="134" t="s">
        <v>31</v>
      </c>
      <c r="I142" s="342">
        <f>I143+I146</f>
        <v>762457.14000000013</v>
      </c>
      <c r="J142" s="163"/>
      <c r="K142" s="50">
        <f>I142/I$178*100</f>
        <v>5.1450806124146995</v>
      </c>
      <c r="L142" s="28"/>
      <c r="M142" s="342">
        <f t="shared" si="84"/>
        <v>659457.14000000013</v>
      </c>
      <c r="N142" s="163"/>
      <c r="O142" s="368">
        <f>O143+O146</f>
        <v>103000</v>
      </c>
      <c r="P142" s="163"/>
      <c r="Q142" s="372">
        <f t="shared" ref="Q142" si="95">I142/C142</f>
        <v>1275.0119397993312</v>
      </c>
      <c r="R142" s="134"/>
      <c r="S142" s="134" t="s">
        <v>31</v>
      </c>
      <c r="T142" s="164" t="s">
        <v>31</v>
      </c>
      <c r="U142" s="44">
        <f>U143+U146</f>
        <v>625.38</v>
      </c>
      <c r="V142" s="51"/>
      <c r="W142" s="50">
        <f>U142/U$178*100</f>
        <v>2.3475401466977979</v>
      </c>
      <c r="X142" s="51"/>
      <c r="Y142" s="134" t="s">
        <v>31</v>
      </c>
      <c r="Z142" s="134" t="s">
        <v>31</v>
      </c>
      <c r="AA142" s="342">
        <f>AA143+AA146</f>
        <v>1159360.02</v>
      </c>
      <c r="AB142" s="163"/>
      <c r="AC142" s="50">
        <f>IFERROR(AA142/AA$178*100,0)</f>
        <v>7.9051927069370063</v>
      </c>
      <c r="AD142" s="28"/>
      <c r="AE142" s="342">
        <f t="shared" si="94"/>
        <v>1098360.02</v>
      </c>
      <c r="AF142" s="163"/>
      <c r="AG142" s="368">
        <f>AG143+AG146</f>
        <v>61000</v>
      </c>
      <c r="AH142" s="163"/>
      <c r="AI142" s="372">
        <f t="shared" ref="AI142:AI164" si="96">AA142/U142</f>
        <v>1853.8488918737407</v>
      </c>
      <c r="AJ142" s="134"/>
      <c r="AK142" s="134" t="s">
        <v>31</v>
      </c>
      <c r="AL142" s="164" t="s">
        <v>31</v>
      </c>
      <c r="AM142" s="342">
        <f t="shared" ref="AM142:AM150" si="97">C142+U142</f>
        <v>1223.3800000000001</v>
      </c>
      <c r="AN142" s="163"/>
      <c r="AO142" s="50">
        <f>AM142/AM$178*100</f>
        <v>2.3149206397263078</v>
      </c>
      <c r="AP142" s="28"/>
      <c r="AQ142" s="418" t="s">
        <v>31</v>
      </c>
      <c r="AR142" s="134" t="s">
        <v>31</v>
      </c>
      <c r="AS142" s="368">
        <f t="shared" ref="AS142:AS150" si="98">I142+AA142</f>
        <v>1921817.1600000001</v>
      </c>
      <c r="AT142" s="163"/>
      <c r="AU142" s="50">
        <f>IFERROR(AS142/AS$178*100,0)</f>
        <v>6.5179592715877028</v>
      </c>
      <c r="AV142" s="134"/>
      <c r="AW142" s="368">
        <f t="shared" ref="AW142:AW150" si="99">M142+AE142</f>
        <v>1757817.1600000001</v>
      </c>
      <c r="AX142" s="164"/>
      <c r="AY142" s="368">
        <f t="shared" ref="AY142:AY150" si="100">O142+AG142</f>
        <v>164000</v>
      </c>
      <c r="AZ142" s="163"/>
      <c r="BA142" s="372">
        <f t="shared" ref="BA142:BA164" si="101">AS142/AM142</f>
        <v>1570.9077800846835</v>
      </c>
      <c r="BB142" s="134"/>
      <c r="BC142" s="134" t="s">
        <v>31</v>
      </c>
      <c r="BD142" s="164" t="s">
        <v>31</v>
      </c>
      <c r="BE142" s="28"/>
      <c r="BF142" s="28"/>
      <c r="BG142" s="134" t="s">
        <v>31</v>
      </c>
      <c r="BH142" s="134" t="s">
        <v>31</v>
      </c>
      <c r="BI142" s="163"/>
      <c r="BJ142" s="163"/>
      <c r="BK142" s="134"/>
      <c r="BL142" s="163"/>
      <c r="BM142" s="163"/>
      <c r="BN142" s="163"/>
      <c r="BO142" s="163"/>
      <c r="BP142" s="134" t="s">
        <v>31</v>
      </c>
      <c r="BQ142" s="164" t="s">
        <v>31</v>
      </c>
      <c r="BR142" s="396"/>
      <c r="BS142" s="397"/>
      <c r="BT142" s="397"/>
    </row>
    <row r="143" spans="1:72">
      <c r="A143" s="478"/>
      <c r="B143" s="277" t="s">
        <v>32</v>
      </c>
      <c r="C143" s="79">
        <f>SUM(C144:C145)</f>
        <v>430</v>
      </c>
      <c r="D143" s="79"/>
      <c r="E143" s="42">
        <f>C143/C$179*100</f>
        <v>4.9493554327808473</v>
      </c>
      <c r="F143" s="40"/>
      <c r="G143" s="13" t="s">
        <v>31</v>
      </c>
      <c r="H143" s="13" t="s">
        <v>31</v>
      </c>
      <c r="I143" s="352">
        <f>SUM(I144:I145)</f>
        <v>530512.24951456324</v>
      </c>
      <c r="J143" s="116"/>
      <c r="K143" s="42">
        <f>I143/I$179*100</f>
        <v>5.2540936635608197</v>
      </c>
      <c r="L143" s="136"/>
      <c r="M143" s="352">
        <f t="shared" si="84"/>
        <v>469512.24951456324</v>
      </c>
      <c r="N143" s="116"/>
      <c r="O143" s="330">
        <f>SUM(O144:O145)</f>
        <v>61000</v>
      </c>
      <c r="P143" s="116"/>
      <c r="Q143" s="352">
        <f t="shared" ref="Q143:Q152" si="102">IFERROR(I143/C143,0)</f>
        <v>1233.7494174757285</v>
      </c>
      <c r="R143" s="14"/>
      <c r="S143" s="13" t="s">
        <v>31</v>
      </c>
      <c r="T143" s="48" t="s">
        <v>31</v>
      </c>
      <c r="U143" s="79">
        <f>SUM(U144:U145)</f>
        <v>460</v>
      </c>
      <c r="V143" s="79"/>
      <c r="W143" s="42">
        <f>U143/U$179*100</f>
        <v>5.2083333333333339</v>
      </c>
      <c r="X143" s="40"/>
      <c r="Y143" s="13" t="s">
        <v>31</v>
      </c>
      <c r="Z143" s="13" t="s">
        <v>31</v>
      </c>
      <c r="AA143" s="352">
        <f>SUM(AA144:AA145)</f>
        <v>852770.49026192073</v>
      </c>
      <c r="AB143" s="116"/>
      <c r="AC143" s="42">
        <f>IFERROR(AA143/AA$179*100,0)</f>
        <v>8.6020554886940701</v>
      </c>
      <c r="AD143" s="136"/>
      <c r="AE143" s="352">
        <f t="shared" si="94"/>
        <v>791770.49026192073</v>
      </c>
      <c r="AF143" s="116"/>
      <c r="AG143" s="330">
        <f>SUM(AG144:AG145)</f>
        <v>61000</v>
      </c>
      <c r="AH143" s="116"/>
      <c r="AI143" s="352">
        <f t="shared" ref="AI143:AI152" si="103">IFERROR(AA143/U143,0)</f>
        <v>1853.8488918737407</v>
      </c>
      <c r="AJ143" s="14"/>
      <c r="AK143" s="13" t="s">
        <v>31</v>
      </c>
      <c r="AL143" s="48" t="s">
        <v>31</v>
      </c>
      <c r="AM143" s="352">
        <f t="shared" si="97"/>
        <v>890</v>
      </c>
      <c r="AN143" s="116"/>
      <c r="AO143" s="42">
        <f>AM143/AM$179*100</f>
        <v>5.0799086757990866</v>
      </c>
      <c r="AP143" s="136"/>
      <c r="AQ143" s="36" t="s">
        <v>31</v>
      </c>
      <c r="AR143" s="14" t="s">
        <v>31</v>
      </c>
      <c r="AS143" s="330">
        <f t="shared" si="98"/>
        <v>1383282.739776484</v>
      </c>
      <c r="AT143" s="116"/>
      <c r="AU143" s="42">
        <f>IFERROR(AS143/AS$179*100,0)</f>
        <v>6.9127193575642565</v>
      </c>
      <c r="AV143" s="14"/>
      <c r="AW143" s="330">
        <f t="shared" si="99"/>
        <v>1261282.739776484</v>
      </c>
      <c r="AX143" s="48"/>
      <c r="AY143" s="330">
        <f t="shared" si="100"/>
        <v>122000</v>
      </c>
      <c r="AZ143" s="116"/>
      <c r="BA143" s="352">
        <f t="shared" ref="BA143:BA152" si="104">IFERROR(AS143/AM143,0)</f>
        <v>1554.2502694117798</v>
      </c>
      <c r="BB143" s="14"/>
      <c r="BC143" s="13" t="s">
        <v>31</v>
      </c>
      <c r="BD143" s="48" t="s">
        <v>31</v>
      </c>
      <c r="BE143" s="20"/>
      <c r="BF143" s="20"/>
      <c r="BG143" s="13" t="s">
        <v>31</v>
      </c>
      <c r="BH143" s="13" t="s">
        <v>31</v>
      </c>
      <c r="BI143" s="116"/>
      <c r="BJ143" s="116"/>
      <c r="BK143" s="14"/>
      <c r="BL143" s="116"/>
      <c r="BM143" s="116"/>
      <c r="BN143" s="116"/>
      <c r="BO143" s="116"/>
      <c r="BP143" s="13" t="s">
        <v>31</v>
      </c>
      <c r="BQ143" s="48" t="s">
        <v>31</v>
      </c>
      <c r="BR143" s="396"/>
      <c r="BS143" s="397"/>
      <c r="BT143" s="397"/>
    </row>
    <row r="144" spans="1:72" outlineLevel="1">
      <c r="A144" s="478"/>
      <c r="B144" s="277" t="s">
        <v>33</v>
      </c>
      <c r="C144" s="80">
        <v>190</v>
      </c>
      <c r="D144" s="80"/>
      <c r="E144" s="40">
        <f>C144/C$180*100</f>
        <v>4.3738489871086559</v>
      </c>
      <c r="F144" s="40"/>
      <c r="G144" s="13" t="s">
        <v>31</v>
      </c>
      <c r="H144" s="13" t="s">
        <v>31</v>
      </c>
      <c r="I144" s="352">
        <v>234412.38932038838</v>
      </c>
      <c r="J144" s="116"/>
      <c r="K144" s="40">
        <f>I144/I$180*100</f>
        <v>2.9786913756347095</v>
      </c>
      <c r="L144" s="53"/>
      <c r="M144" s="352">
        <f t="shared" si="84"/>
        <v>173412.38932038838</v>
      </c>
      <c r="N144" s="116"/>
      <c r="O144" s="105">
        <v>61000</v>
      </c>
      <c r="P144" s="116"/>
      <c r="Q144" s="352">
        <f t="shared" si="102"/>
        <v>1233.7494174757283</v>
      </c>
      <c r="R144" s="14"/>
      <c r="S144" s="13" t="s">
        <v>31</v>
      </c>
      <c r="T144" s="48" t="s">
        <v>31</v>
      </c>
      <c r="U144" s="80">
        <v>220</v>
      </c>
      <c r="V144" s="80"/>
      <c r="W144" s="40">
        <f>U144/U$180*100</f>
        <v>4.9818840579710137</v>
      </c>
      <c r="X144" s="40"/>
      <c r="Y144" s="13" t="s">
        <v>31</v>
      </c>
      <c r="Z144" s="13" t="s">
        <v>31</v>
      </c>
      <c r="AA144" s="352">
        <v>407846.75621222297</v>
      </c>
      <c r="AB144" s="116"/>
      <c r="AC144" s="40">
        <f>IFERROR(AA144/AA$180*100,0)</f>
        <v>4.8079627441344606</v>
      </c>
      <c r="AD144" s="53"/>
      <c r="AE144" s="352">
        <f t="shared" si="94"/>
        <v>346846.75621222297</v>
      </c>
      <c r="AF144" s="116"/>
      <c r="AG144" s="105">
        <v>61000</v>
      </c>
      <c r="AH144" s="116"/>
      <c r="AI144" s="352">
        <f t="shared" si="103"/>
        <v>1853.8488918737407</v>
      </c>
      <c r="AJ144" s="14"/>
      <c r="AK144" s="13" t="s">
        <v>31</v>
      </c>
      <c r="AL144" s="48" t="s">
        <v>31</v>
      </c>
      <c r="AM144" s="352">
        <f t="shared" si="97"/>
        <v>410</v>
      </c>
      <c r="AN144" s="116"/>
      <c r="AO144" s="40">
        <f>AM144/AM$180*100</f>
        <v>4.6803652968036529</v>
      </c>
      <c r="AP144" s="53"/>
      <c r="AQ144" s="36" t="s">
        <v>31</v>
      </c>
      <c r="AR144" s="14" t="s">
        <v>31</v>
      </c>
      <c r="AS144" s="105">
        <f t="shared" si="98"/>
        <v>642259.14553261129</v>
      </c>
      <c r="AT144" s="116"/>
      <c r="AU144" s="40">
        <f>IFERROR(AS144/AS$180*100,0)</f>
        <v>3.9276190609437092</v>
      </c>
      <c r="AV144" s="14"/>
      <c r="AW144" s="105">
        <f t="shared" si="99"/>
        <v>520259.14553261135</v>
      </c>
      <c r="AX144" s="48"/>
      <c r="AY144" s="105">
        <f t="shared" si="100"/>
        <v>122000</v>
      </c>
      <c r="AZ144" s="116"/>
      <c r="BA144" s="352">
        <f t="shared" si="104"/>
        <v>1566.4857208112471</v>
      </c>
      <c r="BB144" s="14"/>
      <c r="BC144" s="13" t="s">
        <v>31</v>
      </c>
      <c r="BD144" s="48" t="s">
        <v>31</v>
      </c>
      <c r="BE144" s="20"/>
      <c r="BF144" s="20"/>
      <c r="BG144" s="13" t="s">
        <v>31</v>
      </c>
      <c r="BH144" s="13" t="s">
        <v>31</v>
      </c>
      <c r="BI144" s="116"/>
      <c r="BJ144" s="116"/>
      <c r="BK144" s="14"/>
      <c r="BL144" s="116"/>
      <c r="BM144" s="116"/>
      <c r="BN144" s="116"/>
      <c r="BO144" s="116"/>
      <c r="BP144" s="13" t="s">
        <v>31</v>
      </c>
      <c r="BQ144" s="48" t="s">
        <v>31</v>
      </c>
      <c r="BR144" s="396"/>
      <c r="BS144" s="397"/>
      <c r="BT144" s="397"/>
    </row>
    <row r="145" spans="1:72" outlineLevel="1">
      <c r="A145" s="478"/>
      <c r="B145" s="277" t="s">
        <v>34</v>
      </c>
      <c r="C145" s="80">
        <v>240</v>
      </c>
      <c r="D145" s="80"/>
      <c r="E145" s="40">
        <f>C145/C$181*100</f>
        <v>5.5248618784530388</v>
      </c>
      <c r="F145" s="40"/>
      <c r="G145" s="13" t="s">
        <v>31</v>
      </c>
      <c r="H145" s="13" t="s">
        <v>31</v>
      </c>
      <c r="I145" s="352">
        <v>296099.86019417481</v>
      </c>
      <c r="J145" s="116"/>
      <c r="K145" s="40">
        <f>I145/I$181*100</f>
        <v>14.241193956158407</v>
      </c>
      <c r="L145" s="53"/>
      <c r="M145" s="352">
        <f t="shared" si="84"/>
        <v>296099.86019417481</v>
      </c>
      <c r="N145" s="116"/>
      <c r="O145" s="105">
        <v>0</v>
      </c>
      <c r="P145" s="116"/>
      <c r="Q145" s="352">
        <f t="shared" si="102"/>
        <v>1233.7494174757283</v>
      </c>
      <c r="R145" s="14"/>
      <c r="S145" s="13" t="s">
        <v>31</v>
      </c>
      <c r="T145" s="48" t="s">
        <v>31</v>
      </c>
      <c r="U145" s="80">
        <v>240</v>
      </c>
      <c r="V145" s="80"/>
      <c r="W145" s="40">
        <f>U145/U$181*100</f>
        <v>5.4347826086956523</v>
      </c>
      <c r="X145" s="40"/>
      <c r="Y145" s="13" t="s">
        <v>31</v>
      </c>
      <c r="Z145" s="13" t="s">
        <v>31</v>
      </c>
      <c r="AA145" s="352">
        <v>444923.73404969776</v>
      </c>
      <c r="AB145" s="116"/>
      <c r="AC145" s="40">
        <f>IFERROR(AA145/AA$181*100,0)</f>
        <v>34.69106676661292</v>
      </c>
      <c r="AD145" s="53"/>
      <c r="AE145" s="352">
        <f t="shared" si="94"/>
        <v>444923.73404969776</v>
      </c>
      <c r="AF145" s="116"/>
      <c r="AG145" s="105">
        <v>0</v>
      </c>
      <c r="AH145" s="116"/>
      <c r="AI145" s="352">
        <f t="shared" si="103"/>
        <v>1853.8488918737407</v>
      </c>
      <c r="AJ145" s="14"/>
      <c r="AK145" s="13" t="s">
        <v>31</v>
      </c>
      <c r="AL145" s="48" t="s">
        <v>31</v>
      </c>
      <c r="AM145" s="352">
        <f t="shared" si="97"/>
        <v>480</v>
      </c>
      <c r="AN145" s="116"/>
      <c r="AO145" s="40">
        <f>AM145/AM$181*100</f>
        <v>5.4794520547945202</v>
      </c>
      <c r="AP145" s="53"/>
      <c r="AQ145" s="36" t="s">
        <v>31</v>
      </c>
      <c r="AR145" s="14" t="s">
        <v>31</v>
      </c>
      <c r="AS145" s="105">
        <f t="shared" si="98"/>
        <v>741023.59424387256</v>
      </c>
      <c r="AT145" s="116"/>
      <c r="AU145" s="40">
        <f>IFERROR(AS145/AS$181*100,0)</f>
        <v>22.043056861484356</v>
      </c>
      <c r="AV145" s="14"/>
      <c r="AW145" s="105">
        <f t="shared" si="99"/>
        <v>741023.59424387256</v>
      </c>
      <c r="AX145" s="48"/>
      <c r="AY145" s="105">
        <f t="shared" si="100"/>
        <v>0</v>
      </c>
      <c r="AZ145" s="116"/>
      <c r="BA145" s="352">
        <f t="shared" si="104"/>
        <v>1543.7991546747346</v>
      </c>
      <c r="BB145" s="14"/>
      <c r="BC145" s="13" t="s">
        <v>31</v>
      </c>
      <c r="BD145" s="48" t="s">
        <v>31</v>
      </c>
      <c r="BE145" s="20"/>
      <c r="BF145" s="20"/>
      <c r="BG145" s="13" t="s">
        <v>31</v>
      </c>
      <c r="BH145" s="13" t="s">
        <v>31</v>
      </c>
      <c r="BI145" s="116"/>
      <c r="BJ145" s="116"/>
      <c r="BK145" s="14"/>
      <c r="BL145" s="116"/>
      <c r="BM145" s="116"/>
      <c r="BN145" s="116"/>
      <c r="BO145" s="116"/>
      <c r="BP145" s="13" t="s">
        <v>31</v>
      </c>
      <c r="BQ145" s="48" t="s">
        <v>31</v>
      </c>
      <c r="BR145" s="396"/>
      <c r="BS145" s="397"/>
      <c r="BT145" s="397"/>
    </row>
    <row r="146" spans="1:72">
      <c r="A146" s="478"/>
      <c r="B146" s="277" t="s">
        <v>35</v>
      </c>
      <c r="C146" s="79">
        <f>SUM(C147:C152)</f>
        <v>168.00000000000003</v>
      </c>
      <c r="D146" s="79"/>
      <c r="E146" s="100">
        <f>C146/C182*100</f>
        <v>0.95891505610794692</v>
      </c>
      <c r="F146" s="100"/>
      <c r="G146" s="13" t="s">
        <v>31</v>
      </c>
      <c r="H146" s="13" t="s">
        <v>31</v>
      </c>
      <c r="I146" s="402">
        <f>SUM(I147:I152)</f>
        <v>231944.89048543692</v>
      </c>
      <c r="J146" s="116"/>
      <c r="K146" s="42">
        <f>I146/I$182*100</f>
        <v>4.9119777114160668</v>
      </c>
      <c r="L146" s="53"/>
      <c r="M146" s="352">
        <f t="shared" si="84"/>
        <v>189944.89048543692</v>
      </c>
      <c r="N146" s="116"/>
      <c r="O146" s="330">
        <f>SUM(O147:O152)</f>
        <v>42000</v>
      </c>
      <c r="P146" s="116"/>
      <c r="Q146" s="352">
        <f t="shared" si="102"/>
        <v>1380.6243481276006</v>
      </c>
      <c r="R146" s="14"/>
      <c r="S146" s="13" t="s">
        <v>31</v>
      </c>
      <c r="T146" s="48" t="s">
        <v>31</v>
      </c>
      <c r="U146" s="79">
        <f>SUM(U147:U151)</f>
        <v>165.38</v>
      </c>
      <c r="V146" s="79"/>
      <c r="W146" s="100">
        <f>U146/U182*100</f>
        <v>0.92869416772425573</v>
      </c>
      <c r="X146" s="100"/>
      <c r="Y146" s="13" t="s">
        <v>31</v>
      </c>
      <c r="Z146" s="13" t="s">
        <v>31</v>
      </c>
      <c r="AA146" s="352">
        <f>SUM(AA147:AA152)</f>
        <v>306589.52973807923</v>
      </c>
      <c r="AB146" s="116"/>
      <c r="AC146" s="42">
        <f>IFERROR(AA146/AA$182*100,0)</f>
        <v>6.4514782428193946</v>
      </c>
      <c r="AD146" s="53"/>
      <c r="AE146" s="352">
        <f t="shared" si="94"/>
        <v>306589.52973807923</v>
      </c>
      <c r="AF146" s="116"/>
      <c r="AG146" s="330">
        <f>SUM(AG147:AG152)</f>
        <v>0</v>
      </c>
      <c r="AH146" s="116"/>
      <c r="AI146" s="352">
        <f t="shared" si="103"/>
        <v>1853.8488918737407</v>
      </c>
      <c r="AJ146" s="14"/>
      <c r="AK146" s="13" t="s">
        <v>31</v>
      </c>
      <c r="AL146" s="48" t="s">
        <v>31</v>
      </c>
      <c r="AM146" s="352">
        <f t="shared" si="97"/>
        <v>333.38</v>
      </c>
      <c r="AN146" s="116"/>
      <c r="AO146" s="42">
        <f>AM146/AM182*100</f>
        <v>0.94368142755239548</v>
      </c>
      <c r="AP146" s="53"/>
      <c r="AQ146" s="36" t="s">
        <v>31</v>
      </c>
      <c r="AR146" s="14" t="s">
        <v>31</v>
      </c>
      <c r="AS146" s="330">
        <f t="shared" si="98"/>
        <v>538534.42022351618</v>
      </c>
      <c r="AT146" s="116"/>
      <c r="AU146" s="42">
        <f>IFERROR(AS146/AS$182*100,0)</f>
        <v>5.6841824628532835</v>
      </c>
      <c r="AV146" s="14"/>
      <c r="AW146" s="330">
        <f t="shared" si="99"/>
        <v>496534.42022351618</v>
      </c>
      <c r="AX146" s="48"/>
      <c r="AY146" s="330">
        <f t="shared" si="100"/>
        <v>42000</v>
      </c>
      <c r="AZ146" s="116"/>
      <c r="BA146" s="352">
        <f t="shared" si="104"/>
        <v>1615.377107875446</v>
      </c>
      <c r="BB146" s="14"/>
      <c r="BC146" s="13" t="s">
        <v>31</v>
      </c>
      <c r="BD146" s="48" t="s">
        <v>31</v>
      </c>
      <c r="BE146" s="20"/>
      <c r="BF146" s="20"/>
      <c r="BG146" s="13" t="s">
        <v>31</v>
      </c>
      <c r="BH146" s="13" t="s">
        <v>31</v>
      </c>
      <c r="BI146" s="116"/>
      <c r="BJ146" s="116"/>
      <c r="BK146" s="14"/>
      <c r="BL146" s="116"/>
      <c r="BM146" s="116"/>
      <c r="BN146" s="116"/>
      <c r="BO146" s="116"/>
      <c r="BP146" s="13" t="s">
        <v>31</v>
      </c>
      <c r="BQ146" s="48" t="s">
        <v>31</v>
      </c>
      <c r="BR146" s="396"/>
      <c r="BS146" s="397"/>
      <c r="BT146" s="397"/>
    </row>
    <row r="147" spans="1:72" outlineLevel="1">
      <c r="A147" s="478"/>
      <c r="B147" s="277" t="s">
        <v>36</v>
      </c>
      <c r="C147" s="80">
        <v>54.4</v>
      </c>
      <c r="D147" s="80"/>
      <c r="E147" s="96">
        <f>C147/C183*100</f>
        <v>1.2523020257826889</v>
      </c>
      <c r="F147" s="96"/>
      <c r="G147" s="13" t="s">
        <v>31</v>
      </c>
      <c r="H147" s="13" t="s">
        <v>31</v>
      </c>
      <c r="I147" s="352">
        <v>67115.968310679615</v>
      </c>
      <c r="J147" s="116"/>
      <c r="K147" s="40">
        <f>I147/I$183*100</f>
        <v>3.1247493028161628</v>
      </c>
      <c r="L147" s="53"/>
      <c r="M147" s="352">
        <f t="shared" si="84"/>
        <v>67115.968310679615</v>
      </c>
      <c r="N147" s="116"/>
      <c r="O147" s="116"/>
      <c r="P147" s="116"/>
      <c r="Q147" s="352">
        <f t="shared" si="102"/>
        <v>1233.7494174757283</v>
      </c>
      <c r="R147" s="14"/>
      <c r="S147" s="13" t="s">
        <v>31</v>
      </c>
      <c r="T147" s="48" t="s">
        <v>31</v>
      </c>
      <c r="U147" s="80">
        <v>54.1</v>
      </c>
      <c r="V147" s="80"/>
      <c r="W147" s="96">
        <f>U147/U183*100</f>
        <v>1.225090579710145</v>
      </c>
      <c r="X147" s="96"/>
      <c r="Y147" s="13" t="s">
        <v>31</v>
      </c>
      <c r="Z147" s="13" t="s">
        <v>31</v>
      </c>
      <c r="AA147" s="352">
        <v>100293.22505036938</v>
      </c>
      <c r="AB147" s="116"/>
      <c r="AC147" s="40">
        <f>IFERROR(AA147/AA$183*100,0)</f>
        <v>4.307544809869932</v>
      </c>
      <c r="AD147" s="53"/>
      <c r="AE147" s="352">
        <f t="shared" si="94"/>
        <v>100293.22505036938</v>
      </c>
      <c r="AF147" s="116"/>
      <c r="AG147" s="116"/>
      <c r="AH147" s="116"/>
      <c r="AI147" s="352">
        <f t="shared" si="103"/>
        <v>1853.8488918737407</v>
      </c>
      <c r="AJ147" s="14"/>
      <c r="AK147" s="13" t="s">
        <v>31</v>
      </c>
      <c r="AL147" s="48" t="s">
        <v>31</v>
      </c>
      <c r="AM147" s="352">
        <f t="shared" si="97"/>
        <v>108.5</v>
      </c>
      <c r="AN147" s="116"/>
      <c r="AO147" s="40">
        <f>AM147/AM183*100</f>
        <v>1.2385844748858448</v>
      </c>
      <c r="AP147" s="53"/>
      <c r="AQ147" s="36" t="s">
        <v>31</v>
      </c>
      <c r="AR147" s="14" t="s">
        <v>31</v>
      </c>
      <c r="AS147" s="36">
        <f t="shared" si="98"/>
        <v>167409.19336104899</v>
      </c>
      <c r="AT147" s="116"/>
      <c r="AU147" s="40">
        <f>IFERROR(AS147/AS$183*100,0)</f>
        <v>3.7399858298339339</v>
      </c>
      <c r="AV147" s="14"/>
      <c r="AW147" s="36">
        <f t="shared" si="99"/>
        <v>167409.19336104899</v>
      </c>
      <c r="AX147" s="48"/>
      <c r="AY147" s="36">
        <f t="shared" si="100"/>
        <v>0</v>
      </c>
      <c r="AZ147" s="116"/>
      <c r="BA147" s="352">
        <f t="shared" si="104"/>
        <v>1542.9418742953824</v>
      </c>
      <c r="BB147" s="14"/>
      <c r="BC147" s="13" t="s">
        <v>31</v>
      </c>
      <c r="BD147" s="48" t="s">
        <v>31</v>
      </c>
      <c r="BE147" s="20"/>
      <c r="BF147" s="20"/>
      <c r="BG147" s="13" t="s">
        <v>31</v>
      </c>
      <c r="BH147" s="13" t="s">
        <v>31</v>
      </c>
      <c r="BI147" s="116"/>
      <c r="BJ147" s="116"/>
      <c r="BK147" s="14"/>
      <c r="BL147" s="116"/>
      <c r="BM147" s="116"/>
      <c r="BN147" s="116"/>
      <c r="BO147" s="116"/>
      <c r="BP147" s="13" t="s">
        <v>31</v>
      </c>
      <c r="BQ147" s="48" t="s">
        <v>31</v>
      </c>
      <c r="BR147" s="396"/>
      <c r="BS147" s="397"/>
      <c r="BT147" s="397"/>
    </row>
    <row r="148" spans="1:72" outlineLevel="1">
      <c r="A148" s="478"/>
      <c r="B148" s="277" t="s">
        <v>37</v>
      </c>
      <c r="C148" s="80">
        <f>57.5</f>
        <v>57.5</v>
      </c>
      <c r="D148" s="80"/>
      <c r="E148" s="96">
        <f>C148/C184*100</f>
        <v>1.3236648250460408</v>
      </c>
      <c r="F148" s="96"/>
      <c r="G148" s="13" t="s">
        <v>31</v>
      </c>
      <c r="H148" s="13" t="s">
        <v>31</v>
      </c>
      <c r="I148" s="352">
        <v>70940.591504854368</v>
      </c>
      <c r="J148" s="116"/>
      <c r="K148" s="40">
        <f>I148/I$184*100</f>
        <v>12.635136649754292</v>
      </c>
      <c r="L148" s="53"/>
      <c r="M148" s="352">
        <f t="shared" si="84"/>
        <v>70940.591504854368</v>
      </c>
      <c r="N148" s="116"/>
      <c r="O148" s="116"/>
      <c r="P148" s="116"/>
      <c r="Q148" s="352">
        <f t="shared" si="102"/>
        <v>1233.7494174757283</v>
      </c>
      <c r="R148" s="14"/>
      <c r="S148" s="13" t="s">
        <v>31</v>
      </c>
      <c r="T148" s="48" t="s">
        <v>31</v>
      </c>
      <c r="U148" s="80">
        <v>58.98</v>
      </c>
      <c r="V148" s="80"/>
      <c r="W148" s="96">
        <f>U148/U184*100</f>
        <v>1.3355978260869565</v>
      </c>
      <c r="X148" s="96"/>
      <c r="Y148" s="13" t="s">
        <v>31</v>
      </c>
      <c r="Z148" s="13" t="s">
        <v>31</v>
      </c>
      <c r="AA148" s="352">
        <v>109340.00764271323</v>
      </c>
      <c r="AB148" s="116"/>
      <c r="AC148" s="40">
        <f>IFERROR(AA148/AA$184*100,0)</f>
        <v>31.606464743431221</v>
      </c>
      <c r="AD148" s="53"/>
      <c r="AE148" s="352">
        <f t="shared" si="94"/>
        <v>109340.00764271323</v>
      </c>
      <c r="AF148" s="116"/>
      <c r="AG148" s="116"/>
      <c r="AH148" s="116"/>
      <c r="AI148" s="352">
        <f t="shared" si="103"/>
        <v>1853.848891873741</v>
      </c>
      <c r="AJ148" s="14"/>
      <c r="AK148" s="13" t="s">
        <v>31</v>
      </c>
      <c r="AL148" s="48" t="s">
        <v>31</v>
      </c>
      <c r="AM148" s="352">
        <f t="shared" si="97"/>
        <v>116.47999999999999</v>
      </c>
      <c r="AN148" s="116"/>
      <c r="AO148" s="40">
        <f>AM148/AM184*100</f>
        <v>1.3296803652968034</v>
      </c>
      <c r="AP148" s="53"/>
      <c r="AQ148" s="36" t="s">
        <v>31</v>
      </c>
      <c r="AR148" s="14" t="s">
        <v>31</v>
      </c>
      <c r="AS148" s="36">
        <f t="shared" si="98"/>
        <v>180280.59914756758</v>
      </c>
      <c r="AT148" s="116"/>
      <c r="AU148" s="40">
        <f>IFERROR(AS148/AS$184*100,0)</f>
        <v>19.86789031489527</v>
      </c>
      <c r="AV148" s="14"/>
      <c r="AW148" s="36">
        <f t="shared" si="99"/>
        <v>180280.59914756758</v>
      </c>
      <c r="AX148" s="48"/>
      <c r="AY148" s="36">
        <f t="shared" si="100"/>
        <v>0</v>
      </c>
      <c r="AZ148" s="116"/>
      <c r="BA148" s="352">
        <f t="shared" si="104"/>
        <v>1547.738660264145</v>
      </c>
      <c r="BB148" s="14"/>
      <c r="BC148" s="13" t="s">
        <v>31</v>
      </c>
      <c r="BD148" s="48" t="s">
        <v>31</v>
      </c>
      <c r="BE148" s="20"/>
      <c r="BF148" s="20"/>
      <c r="BG148" s="13" t="s">
        <v>31</v>
      </c>
      <c r="BH148" s="13" t="s">
        <v>31</v>
      </c>
      <c r="BI148" s="116"/>
      <c r="BJ148" s="116"/>
      <c r="BK148" s="14"/>
      <c r="BL148" s="116"/>
      <c r="BM148" s="116"/>
      <c r="BN148" s="116"/>
      <c r="BO148" s="116"/>
      <c r="BP148" s="13" t="s">
        <v>31</v>
      </c>
      <c r="BQ148" s="48" t="s">
        <v>31</v>
      </c>
      <c r="BR148" s="396"/>
      <c r="BS148" s="397"/>
      <c r="BT148" s="397"/>
    </row>
    <row r="149" spans="1:72" outlineLevel="1">
      <c r="A149" s="478"/>
      <c r="B149" s="277" t="s">
        <v>38</v>
      </c>
      <c r="C149" s="80">
        <f>30.8</f>
        <v>30.8</v>
      </c>
      <c r="D149" s="80"/>
      <c r="E149" s="96">
        <f>C149/C185*100</f>
        <v>0.70902394106813993</v>
      </c>
      <c r="F149" s="96"/>
      <c r="G149" s="13" t="s">
        <v>31</v>
      </c>
      <c r="H149" s="13" t="s">
        <v>31</v>
      </c>
      <c r="I149" s="352">
        <v>37999.482058252433</v>
      </c>
      <c r="J149" s="116"/>
      <c r="K149" s="40">
        <f>I149/I$185*100</f>
        <v>7.9221032089126755</v>
      </c>
      <c r="L149" s="53"/>
      <c r="M149" s="352">
        <f t="shared" si="84"/>
        <v>37999.482058252433</v>
      </c>
      <c r="N149" s="116"/>
      <c r="O149" s="116"/>
      <c r="P149" s="116"/>
      <c r="Q149" s="352">
        <f t="shared" si="102"/>
        <v>1233.7494174757283</v>
      </c>
      <c r="R149" s="14"/>
      <c r="S149" s="13" t="s">
        <v>31</v>
      </c>
      <c r="T149" s="48" t="s">
        <v>31</v>
      </c>
      <c r="U149" s="80">
        <v>26.5</v>
      </c>
      <c r="V149" s="80"/>
      <c r="W149" s="96">
        <f>U149/U185*100</f>
        <v>0.6000905797101449</v>
      </c>
      <c r="X149" s="96"/>
      <c r="Y149" s="13" t="s">
        <v>31</v>
      </c>
      <c r="Z149" s="13" t="s">
        <v>31</v>
      </c>
      <c r="AA149" s="352">
        <v>49126.995634654129</v>
      </c>
      <c r="AB149" s="116"/>
      <c r="AC149" s="40">
        <f>IFERROR(AA149/AA$185*100,0)</f>
        <v>9.5405407762359928</v>
      </c>
      <c r="AD149" s="53"/>
      <c r="AE149" s="352">
        <f t="shared" si="94"/>
        <v>49126.995634654129</v>
      </c>
      <c r="AF149" s="116"/>
      <c r="AG149" s="116"/>
      <c r="AH149" s="116"/>
      <c r="AI149" s="352">
        <f t="shared" si="103"/>
        <v>1853.8488918737407</v>
      </c>
      <c r="AJ149" s="14"/>
      <c r="AK149" s="13" t="s">
        <v>31</v>
      </c>
      <c r="AL149" s="48" t="s">
        <v>31</v>
      </c>
      <c r="AM149" s="352">
        <f t="shared" si="97"/>
        <v>57.3</v>
      </c>
      <c r="AN149" s="116"/>
      <c r="AO149" s="40">
        <f>AM149/AM185*100</f>
        <v>0.65410958904109584</v>
      </c>
      <c r="AP149" s="53"/>
      <c r="AQ149" s="36" t="s">
        <v>31</v>
      </c>
      <c r="AR149" s="14" t="s">
        <v>31</v>
      </c>
      <c r="AS149" s="36">
        <f t="shared" si="98"/>
        <v>87126.47769290657</v>
      </c>
      <c r="AT149" s="116"/>
      <c r="AU149" s="40">
        <f>IFERROR(AS149/AS$185*100,0)</f>
        <v>8.7600140514259746</v>
      </c>
      <c r="AV149" s="14"/>
      <c r="AW149" s="36">
        <f t="shared" si="99"/>
        <v>87126.47769290657</v>
      </c>
      <c r="AX149" s="48"/>
      <c r="AY149" s="36">
        <f t="shared" si="100"/>
        <v>0</v>
      </c>
      <c r="AZ149" s="116"/>
      <c r="BA149" s="352">
        <f t="shared" si="104"/>
        <v>1520.5318969093644</v>
      </c>
      <c r="BB149" s="14"/>
      <c r="BC149" s="13" t="s">
        <v>31</v>
      </c>
      <c r="BD149" s="48" t="s">
        <v>31</v>
      </c>
      <c r="BE149" s="20"/>
      <c r="BF149" s="20"/>
      <c r="BG149" s="13" t="s">
        <v>31</v>
      </c>
      <c r="BH149" s="13" t="s">
        <v>31</v>
      </c>
      <c r="BI149" s="116"/>
      <c r="BJ149" s="116"/>
      <c r="BK149" s="14"/>
      <c r="BL149" s="116"/>
      <c r="BM149" s="116"/>
      <c r="BN149" s="116"/>
      <c r="BO149" s="116"/>
      <c r="BP149" s="13" t="s">
        <v>31</v>
      </c>
      <c r="BQ149" s="48" t="s">
        <v>31</v>
      </c>
      <c r="BR149" s="396"/>
      <c r="BS149" s="397"/>
      <c r="BT149" s="397"/>
    </row>
    <row r="150" spans="1:72" outlineLevel="1">
      <c r="A150" s="478"/>
      <c r="B150" s="277" t="s">
        <v>39</v>
      </c>
      <c r="C150" s="80">
        <v>25.3</v>
      </c>
      <c r="D150" s="80"/>
      <c r="E150" s="96">
        <f>C150/C186*100</f>
        <v>0.58241252302025792</v>
      </c>
      <c r="F150" s="96"/>
      <c r="G150" s="13" t="s">
        <v>31</v>
      </c>
      <c r="H150" s="13" t="s">
        <v>31</v>
      </c>
      <c r="I150" s="352">
        <v>55888.848611650486</v>
      </c>
      <c r="J150" s="116"/>
      <c r="K150" s="40">
        <f>I150/I$186*100</f>
        <v>32.552035241071856</v>
      </c>
      <c r="L150" s="53"/>
      <c r="M150" s="352">
        <f>I150-O150</f>
        <v>13888.848611650486</v>
      </c>
      <c r="N150" s="116"/>
      <c r="O150" s="105">
        <v>42000</v>
      </c>
      <c r="P150" s="116"/>
      <c r="Q150" s="352">
        <f t="shared" si="102"/>
        <v>2209.0453996699798</v>
      </c>
      <c r="R150" s="14"/>
      <c r="S150" s="13" t="s">
        <v>31</v>
      </c>
      <c r="T150" s="48" t="s">
        <v>31</v>
      </c>
      <c r="U150" s="80">
        <v>25.8</v>
      </c>
      <c r="V150" s="80"/>
      <c r="W150" s="96">
        <f>U150/U186*100</f>
        <v>0.58423913043478259</v>
      </c>
      <c r="X150" s="96"/>
      <c r="Y150" s="13" t="s">
        <v>31</v>
      </c>
      <c r="Z150" s="13" t="s">
        <v>31</v>
      </c>
      <c r="AA150" s="352">
        <v>47829.301410342516</v>
      </c>
      <c r="AB150" s="116"/>
      <c r="AC150" s="40">
        <f>IFERROR(AA150/AA$186*100,0)</f>
        <v>28.163041114950822</v>
      </c>
      <c r="AD150" s="53"/>
      <c r="AE150" s="352">
        <f t="shared" si="94"/>
        <v>47829.301410342516</v>
      </c>
      <c r="AF150" s="116"/>
      <c r="AG150" s="105">
        <v>0</v>
      </c>
      <c r="AH150" s="116"/>
      <c r="AI150" s="352">
        <f t="shared" si="103"/>
        <v>1853.848891873741</v>
      </c>
      <c r="AJ150" s="14"/>
      <c r="AK150" s="13" t="s">
        <v>31</v>
      </c>
      <c r="AL150" s="48" t="s">
        <v>31</v>
      </c>
      <c r="AM150" s="352">
        <f t="shared" si="97"/>
        <v>51.1</v>
      </c>
      <c r="AN150" s="116"/>
      <c r="AO150" s="40">
        <f>AM150/AM186*100</f>
        <v>0.58333333333333337</v>
      </c>
      <c r="AP150" s="53"/>
      <c r="AQ150" s="36" t="s">
        <v>31</v>
      </c>
      <c r="AR150" s="14" t="s">
        <v>31</v>
      </c>
      <c r="AS150" s="105">
        <f t="shared" si="98"/>
        <v>103718.150021993</v>
      </c>
      <c r="AT150" s="116"/>
      <c r="AU150" s="40">
        <f>IFERROR(AS150/AS$186*100,0)</f>
        <v>30.369494827944806</v>
      </c>
      <c r="AV150" s="14"/>
      <c r="AW150" s="105">
        <f t="shared" si="99"/>
        <v>61718.150021993002</v>
      </c>
      <c r="AX150" s="48"/>
      <c r="AY150" s="105">
        <f t="shared" si="100"/>
        <v>42000</v>
      </c>
      <c r="AZ150" s="116"/>
      <c r="BA150" s="352">
        <f t="shared" si="104"/>
        <v>2029.7093937767711</v>
      </c>
      <c r="BB150" s="14"/>
      <c r="BC150" s="13" t="s">
        <v>31</v>
      </c>
      <c r="BD150" s="48" t="s">
        <v>31</v>
      </c>
      <c r="BE150" s="20"/>
      <c r="BF150" s="20"/>
      <c r="BG150" s="13" t="s">
        <v>31</v>
      </c>
      <c r="BH150" s="13" t="s">
        <v>31</v>
      </c>
      <c r="BI150" s="116"/>
      <c r="BJ150" s="116"/>
      <c r="BK150" s="14"/>
      <c r="BL150" s="116"/>
      <c r="BM150" s="116"/>
      <c r="BN150" s="116"/>
      <c r="BO150" s="116"/>
      <c r="BP150" s="13" t="s">
        <v>31</v>
      </c>
      <c r="BQ150" s="48" t="s">
        <v>31</v>
      </c>
      <c r="BR150" s="396"/>
      <c r="BS150" s="397"/>
      <c r="BT150" s="397"/>
    </row>
    <row r="151" spans="1:72" outlineLevel="1">
      <c r="A151" s="478"/>
      <c r="B151" s="277" t="s">
        <v>40</v>
      </c>
      <c r="C151" s="80" t="s">
        <v>31</v>
      </c>
      <c r="D151" s="101"/>
      <c r="E151" s="96" t="s">
        <v>31</v>
      </c>
      <c r="F151" s="96"/>
      <c r="G151" s="157" t="s">
        <v>31</v>
      </c>
      <c r="H151" s="157" t="s">
        <v>31</v>
      </c>
      <c r="I151" s="157" t="s">
        <v>31</v>
      </c>
      <c r="J151" s="157" t="s">
        <v>31</v>
      </c>
      <c r="K151" s="40" t="s">
        <v>31</v>
      </c>
      <c r="L151" s="157" t="s">
        <v>31</v>
      </c>
      <c r="M151" s="157" t="s">
        <v>31</v>
      </c>
      <c r="N151" s="157" t="s">
        <v>31</v>
      </c>
      <c r="O151" s="157" t="s">
        <v>31</v>
      </c>
      <c r="P151" s="157" t="s">
        <v>31</v>
      </c>
      <c r="Q151" s="361">
        <f t="shared" si="102"/>
        <v>0</v>
      </c>
      <c r="R151" s="157" t="s">
        <v>31</v>
      </c>
      <c r="S151" s="157" t="s">
        <v>31</v>
      </c>
      <c r="T151" s="158" t="s">
        <v>31</v>
      </c>
      <c r="U151" s="80">
        <v>0</v>
      </c>
      <c r="V151" s="101"/>
      <c r="W151" s="96" t="s">
        <v>31</v>
      </c>
      <c r="X151" s="96"/>
      <c r="Y151" s="157" t="s">
        <v>31</v>
      </c>
      <c r="Z151" s="157" t="s">
        <v>31</v>
      </c>
      <c r="AA151" s="157" t="s">
        <v>31</v>
      </c>
      <c r="AB151" s="157" t="s">
        <v>31</v>
      </c>
      <c r="AC151" s="40" t="s">
        <v>31</v>
      </c>
      <c r="AD151" s="157" t="s">
        <v>31</v>
      </c>
      <c r="AE151" s="157" t="s">
        <v>31</v>
      </c>
      <c r="AF151" s="157" t="s">
        <v>31</v>
      </c>
      <c r="AG151" s="157" t="s">
        <v>31</v>
      </c>
      <c r="AH151" s="157" t="s">
        <v>31</v>
      </c>
      <c r="AI151" s="361">
        <f t="shared" si="103"/>
        <v>0</v>
      </c>
      <c r="AJ151" s="157" t="s">
        <v>31</v>
      </c>
      <c r="AK151" s="157" t="s">
        <v>31</v>
      </c>
      <c r="AL151" s="158" t="s">
        <v>31</v>
      </c>
      <c r="AM151" s="157" t="s">
        <v>31</v>
      </c>
      <c r="AN151" s="157" t="s">
        <v>31</v>
      </c>
      <c r="AO151" s="40" t="s">
        <v>31</v>
      </c>
      <c r="AP151" s="157" t="s">
        <v>31</v>
      </c>
      <c r="AQ151" s="157" t="s">
        <v>31</v>
      </c>
      <c r="AR151" s="157" t="s">
        <v>31</v>
      </c>
      <c r="AS151" s="361" t="s">
        <v>31</v>
      </c>
      <c r="AT151" s="157" t="s">
        <v>31</v>
      </c>
      <c r="AU151" s="40" t="s">
        <v>31</v>
      </c>
      <c r="AV151" s="157" t="s">
        <v>31</v>
      </c>
      <c r="AW151" s="361" t="s">
        <v>31</v>
      </c>
      <c r="AX151" s="158" t="s">
        <v>31</v>
      </c>
      <c r="AY151" s="361" t="s">
        <v>31</v>
      </c>
      <c r="AZ151" s="157" t="s">
        <v>31</v>
      </c>
      <c r="BA151" s="361">
        <f t="shared" si="104"/>
        <v>0</v>
      </c>
      <c r="BB151" s="157" t="s">
        <v>31</v>
      </c>
      <c r="BC151" s="157" t="s">
        <v>31</v>
      </c>
      <c r="BD151" s="158" t="s">
        <v>31</v>
      </c>
      <c r="BE151" s="156" t="s">
        <v>31</v>
      </c>
      <c r="BF151" s="156" t="s">
        <v>31</v>
      </c>
      <c r="BG151" s="157" t="s">
        <v>31</v>
      </c>
      <c r="BH151" s="157" t="s">
        <v>31</v>
      </c>
      <c r="BI151" s="157" t="s">
        <v>31</v>
      </c>
      <c r="BJ151" s="157" t="s">
        <v>31</v>
      </c>
      <c r="BK151" s="157" t="s">
        <v>31</v>
      </c>
      <c r="BL151" s="157" t="s">
        <v>31</v>
      </c>
      <c r="BM151" s="157" t="s">
        <v>31</v>
      </c>
      <c r="BN151" s="157" t="s">
        <v>31</v>
      </c>
      <c r="BO151" s="157" t="s">
        <v>31</v>
      </c>
      <c r="BP151" s="157" t="s">
        <v>31</v>
      </c>
      <c r="BQ151" s="158" t="s">
        <v>31</v>
      </c>
      <c r="BR151" s="396"/>
      <c r="BS151" s="397"/>
      <c r="BT151" s="397"/>
    </row>
    <row r="152" spans="1:72" ht="11" outlineLevel="1" thickBot="1">
      <c r="A152" s="479"/>
      <c r="B152" s="324" t="s">
        <v>41</v>
      </c>
      <c r="C152" s="103">
        <v>0</v>
      </c>
      <c r="D152" s="104"/>
      <c r="E152" s="96">
        <f>C152/C188*100</f>
        <v>0</v>
      </c>
      <c r="F152" s="96"/>
      <c r="G152" s="160" t="s">
        <v>31</v>
      </c>
      <c r="H152" s="160" t="s">
        <v>31</v>
      </c>
      <c r="I152" s="161">
        <v>0</v>
      </c>
      <c r="J152" s="161"/>
      <c r="K152" s="40">
        <f>IFERROR(I152/I$188*100,0)</f>
        <v>0</v>
      </c>
      <c r="L152" s="53"/>
      <c r="M152" s="161">
        <f t="shared" si="84"/>
        <v>0</v>
      </c>
      <c r="N152" s="161"/>
      <c r="O152" s="161"/>
      <c r="P152" s="161"/>
      <c r="Q152" s="362">
        <f t="shared" si="102"/>
        <v>0</v>
      </c>
      <c r="R152" s="8"/>
      <c r="S152" s="160" t="s">
        <v>31</v>
      </c>
      <c r="T152" s="162" t="s">
        <v>31</v>
      </c>
      <c r="U152" s="103">
        <v>0</v>
      </c>
      <c r="V152" s="104"/>
      <c r="W152" s="96">
        <f>U152/U188*100</f>
        <v>0</v>
      </c>
      <c r="X152" s="96"/>
      <c r="Y152" s="160" t="s">
        <v>31</v>
      </c>
      <c r="Z152" s="160" t="s">
        <v>31</v>
      </c>
      <c r="AA152" s="161">
        <v>0</v>
      </c>
      <c r="AB152" s="161"/>
      <c r="AC152" s="40">
        <f>IFERROR(AA152/AA$188*100,0)</f>
        <v>0</v>
      </c>
      <c r="AD152" s="53"/>
      <c r="AE152" s="161">
        <f t="shared" ref="AE152:AE161" si="105">AA152-AG152</f>
        <v>0</v>
      </c>
      <c r="AF152" s="161"/>
      <c r="AG152" s="161"/>
      <c r="AH152" s="161"/>
      <c r="AI152" s="362">
        <f t="shared" si="103"/>
        <v>0</v>
      </c>
      <c r="AJ152" s="8"/>
      <c r="AK152" s="160" t="s">
        <v>31</v>
      </c>
      <c r="AL152" s="162" t="s">
        <v>31</v>
      </c>
      <c r="AM152" s="161">
        <f>C152+U152</f>
        <v>0</v>
      </c>
      <c r="AN152" s="161"/>
      <c r="AO152" s="40">
        <f>AM152/AM188*100</f>
        <v>0</v>
      </c>
      <c r="AP152" s="53"/>
      <c r="AQ152" s="8" t="s">
        <v>31</v>
      </c>
      <c r="AR152" s="8" t="s">
        <v>31</v>
      </c>
      <c r="AS152" s="420">
        <f>I152+AA152</f>
        <v>0</v>
      </c>
      <c r="AT152" s="161"/>
      <c r="AU152" s="40">
        <f>IFERROR(AS152/AS$188*100,0)</f>
        <v>0</v>
      </c>
      <c r="AV152" s="8"/>
      <c r="AW152" s="420">
        <f>M152+AE152</f>
        <v>0</v>
      </c>
      <c r="AX152" s="162"/>
      <c r="AY152" s="420">
        <f>O152+AG152</f>
        <v>0</v>
      </c>
      <c r="AZ152" s="161"/>
      <c r="BA152" s="362">
        <f t="shared" si="104"/>
        <v>0</v>
      </c>
      <c r="BB152" s="8"/>
      <c r="BC152" s="160" t="s">
        <v>31</v>
      </c>
      <c r="BD152" s="162" t="s">
        <v>31</v>
      </c>
      <c r="BE152" s="159"/>
      <c r="BF152" s="159"/>
      <c r="BG152" s="160" t="s">
        <v>31</v>
      </c>
      <c r="BH152" s="160" t="s">
        <v>31</v>
      </c>
      <c r="BI152" s="161"/>
      <c r="BJ152" s="161"/>
      <c r="BK152" s="8"/>
      <c r="BL152" s="161"/>
      <c r="BM152" s="161"/>
      <c r="BN152" s="161"/>
      <c r="BO152" s="161"/>
      <c r="BP152" s="160" t="s">
        <v>31</v>
      </c>
      <c r="BQ152" s="162" t="s">
        <v>31</v>
      </c>
      <c r="BR152" s="396"/>
      <c r="BS152" s="397"/>
      <c r="BT152" s="397"/>
    </row>
    <row r="153" spans="1:72" s="45" customFormat="1" ht="10.5" customHeight="1">
      <c r="A153" s="480" t="s">
        <v>53</v>
      </c>
      <c r="B153" s="321" t="s">
        <v>54</v>
      </c>
      <c r="C153" s="44">
        <f>C154+C157</f>
        <v>43.86</v>
      </c>
      <c r="D153" s="51"/>
      <c r="E153" s="50">
        <f>C153/C$178*100</f>
        <v>0.1673547569807462</v>
      </c>
      <c r="F153" s="51"/>
      <c r="G153" s="134" t="s">
        <v>31</v>
      </c>
      <c r="H153" s="134" t="s">
        <v>31</v>
      </c>
      <c r="I153" s="342">
        <f>I154+I157</f>
        <v>12435.018050541516</v>
      </c>
      <c r="J153" s="163"/>
      <c r="K153" s="50">
        <f>IFERROR(I153/I$178*100,0)</f>
        <v>8.391182524288246E-2</v>
      </c>
      <c r="L153" s="28"/>
      <c r="M153" s="342">
        <f t="shared" si="84"/>
        <v>12435.018050541516</v>
      </c>
      <c r="N153" s="163"/>
      <c r="O153" s="82">
        <f>O154+O157</f>
        <v>0</v>
      </c>
      <c r="P153" s="163"/>
      <c r="Q153" s="372">
        <f t="shared" ref="Q153" si="106">I153/C153</f>
        <v>283.5161434231992</v>
      </c>
      <c r="R153" s="134"/>
      <c r="S153" s="134" t="s">
        <v>31</v>
      </c>
      <c r="T153" s="164" t="s">
        <v>31</v>
      </c>
      <c r="U153" s="44">
        <f>U154+U157</f>
        <v>47.79</v>
      </c>
      <c r="V153" s="51"/>
      <c r="W153" s="50">
        <f>U153/U$178*100</f>
        <v>0.17939323868797816</v>
      </c>
      <c r="X153" s="51"/>
      <c r="Y153" s="134" t="s">
        <v>31</v>
      </c>
      <c r="Z153" s="134" t="s">
        <v>31</v>
      </c>
      <c r="AA153" s="342">
        <f>AA154+AA157</f>
        <v>11725.770925110141</v>
      </c>
      <c r="AB153" s="163"/>
      <c r="AC153" s="50">
        <f>IFERROR(AA153/AA$178*100,0)</f>
        <v>7.9953144149644439E-2</v>
      </c>
      <c r="AD153" s="28"/>
      <c r="AE153" s="342">
        <f t="shared" si="105"/>
        <v>11725.770925110141</v>
      </c>
      <c r="AF153" s="163"/>
      <c r="AG153" s="82">
        <f>AG154+AG157</f>
        <v>0</v>
      </c>
      <c r="AH153" s="163"/>
      <c r="AI153" s="372">
        <f t="shared" si="96"/>
        <v>245.36034578594143</v>
      </c>
      <c r="AJ153" s="134"/>
      <c r="AK153" s="134" t="s">
        <v>31</v>
      </c>
      <c r="AL153" s="164" t="s">
        <v>31</v>
      </c>
      <c r="AM153" s="342">
        <f t="shared" ref="AM153:AM161" si="107">C153+U153</f>
        <v>91.65</v>
      </c>
      <c r="AN153" s="163"/>
      <c r="AO153" s="50">
        <f>AM153/AM$178*100</f>
        <v>0.17342320181048906</v>
      </c>
      <c r="AP153" s="28"/>
      <c r="AQ153" s="418" t="s">
        <v>31</v>
      </c>
      <c r="AR153" s="134" t="s">
        <v>31</v>
      </c>
      <c r="AS153" s="82">
        <f t="shared" ref="AS153:AS161" si="108">I153+AA153</f>
        <v>24160.788975651656</v>
      </c>
      <c r="AT153" s="163"/>
      <c r="AU153" s="50">
        <f>IFERROR(AS153/AS$178*100,0)</f>
        <v>8.1942778839961372E-2</v>
      </c>
      <c r="AV153" s="134"/>
      <c r="AW153" s="82">
        <f t="shared" ref="AW153:AW161" si="109">M153+AE153</f>
        <v>24160.788975651656</v>
      </c>
      <c r="AX153" s="164"/>
      <c r="AY153" s="82">
        <f t="shared" ref="AY153:AY161" si="110">O153+AG153</f>
        <v>0</v>
      </c>
      <c r="AZ153" s="163"/>
      <c r="BA153" s="372">
        <f t="shared" si="101"/>
        <v>263.62017431152924</v>
      </c>
      <c r="BB153" s="134"/>
      <c r="BC153" s="134" t="s">
        <v>31</v>
      </c>
      <c r="BD153" s="164" t="s">
        <v>31</v>
      </c>
      <c r="BE153" s="28"/>
      <c r="BF153" s="28"/>
      <c r="BG153" s="134" t="s">
        <v>31</v>
      </c>
      <c r="BH153" s="134" t="s">
        <v>31</v>
      </c>
      <c r="BI153" s="163"/>
      <c r="BJ153" s="163"/>
      <c r="BK153" s="134"/>
      <c r="BL153" s="163"/>
      <c r="BM153" s="163"/>
      <c r="BN153" s="163"/>
      <c r="BO153" s="163"/>
      <c r="BP153" s="134" t="s">
        <v>31</v>
      </c>
      <c r="BQ153" s="164" t="s">
        <v>31</v>
      </c>
      <c r="BR153" s="396"/>
      <c r="BS153" s="397"/>
      <c r="BT153" s="397"/>
    </row>
    <row r="154" spans="1:72">
      <c r="A154" s="478"/>
      <c r="B154" s="277" t="s">
        <v>32</v>
      </c>
      <c r="C154" s="79">
        <f>SUM(C155:C156)</f>
        <v>2.3599999999999994</v>
      </c>
      <c r="D154" s="79"/>
      <c r="E154" s="42">
        <f>C154/C$179*100</f>
        <v>2.7163904235727433E-2</v>
      </c>
      <c r="F154" s="40"/>
      <c r="G154" s="13" t="s">
        <v>31</v>
      </c>
      <c r="H154" s="13" t="s">
        <v>31</v>
      </c>
      <c r="I154" s="352">
        <f>SUM(I155:I156)</f>
        <v>0</v>
      </c>
      <c r="J154" s="116"/>
      <c r="K154" s="42">
        <f>IFERROR(I154/I$179*100,0)</f>
        <v>0</v>
      </c>
      <c r="L154" s="136"/>
      <c r="M154" s="352">
        <f t="shared" si="84"/>
        <v>0</v>
      </c>
      <c r="N154" s="116"/>
      <c r="O154" s="330">
        <f>SUM(O155:O156)</f>
        <v>0</v>
      </c>
      <c r="P154" s="116"/>
      <c r="Q154" s="352">
        <f t="shared" ref="Q154:Q163" si="111">IFERROR(I154/C154,0)</f>
        <v>0</v>
      </c>
      <c r="R154" s="14"/>
      <c r="S154" s="13" t="s">
        <v>31</v>
      </c>
      <c r="T154" s="48" t="s">
        <v>31</v>
      </c>
      <c r="U154" s="79">
        <f>SUM(U155:U156)</f>
        <v>2.29</v>
      </c>
      <c r="V154" s="79"/>
      <c r="W154" s="42">
        <f>U154/U$179*100</f>
        <v>2.5928442028985508E-2</v>
      </c>
      <c r="X154" s="40"/>
      <c r="Y154" s="13" t="s">
        <v>31</v>
      </c>
      <c r="Z154" s="13" t="s">
        <v>31</v>
      </c>
      <c r="AA154" s="352">
        <f>SUM(AA155:AA156)</f>
        <v>0</v>
      </c>
      <c r="AB154" s="116"/>
      <c r="AC154" s="42">
        <f>IFERROR(AA154/AA$179*100,0)</f>
        <v>0</v>
      </c>
      <c r="AD154" s="136"/>
      <c r="AE154" s="352">
        <f t="shared" si="105"/>
        <v>0</v>
      </c>
      <c r="AF154" s="116"/>
      <c r="AG154" s="330">
        <f>SUM(AG155:AG156)</f>
        <v>0</v>
      </c>
      <c r="AH154" s="116"/>
      <c r="AI154" s="352">
        <f t="shared" ref="AI154:AI163" si="112">IFERROR(AA154/U154,0)</f>
        <v>0</v>
      </c>
      <c r="AJ154" s="14"/>
      <c r="AK154" s="13" t="s">
        <v>31</v>
      </c>
      <c r="AL154" s="48" t="s">
        <v>31</v>
      </c>
      <c r="AM154" s="352">
        <f t="shared" si="107"/>
        <v>4.6499999999999995</v>
      </c>
      <c r="AN154" s="116"/>
      <c r="AO154" s="42">
        <f>AM154/AM$179*100</f>
        <v>2.6541095890410954E-2</v>
      </c>
      <c r="AP154" s="136"/>
      <c r="AQ154" s="36" t="s">
        <v>31</v>
      </c>
      <c r="AR154" s="14" t="s">
        <v>31</v>
      </c>
      <c r="AS154" s="330">
        <f t="shared" si="108"/>
        <v>0</v>
      </c>
      <c r="AT154" s="116"/>
      <c r="AU154" s="42">
        <f>IFERROR(AS154/AS$179*100,0)</f>
        <v>0</v>
      </c>
      <c r="AV154" s="14"/>
      <c r="AW154" s="330">
        <f t="shared" si="109"/>
        <v>0</v>
      </c>
      <c r="AX154" s="48"/>
      <c r="AY154" s="330">
        <f t="shared" si="110"/>
        <v>0</v>
      </c>
      <c r="AZ154" s="116"/>
      <c r="BA154" s="352">
        <f t="shared" ref="BA154:BA163" si="113">IFERROR(AS154/AM154,0)</f>
        <v>0</v>
      </c>
      <c r="BB154" s="14"/>
      <c r="BC154" s="13" t="s">
        <v>31</v>
      </c>
      <c r="BD154" s="48" t="s">
        <v>31</v>
      </c>
      <c r="BE154" s="20"/>
      <c r="BF154" s="20"/>
      <c r="BG154" s="13" t="s">
        <v>31</v>
      </c>
      <c r="BH154" s="13" t="s">
        <v>31</v>
      </c>
      <c r="BI154" s="116"/>
      <c r="BJ154" s="116"/>
      <c r="BK154" s="14"/>
      <c r="BL154" s="116"/>
      <c r="BM154" s="116"/>
      <c r="BN154" s="116"/>
      <c r="BO154" s="116"/>
      <c r="BP154" s="13" t="s">
        <v>31</v>
      </c>
      <c r="BQ154" s="48" t="s">
        <v>31</v>
      </c>
      <c r="BR154" s="396"/>
      <c r="BS154" s="397"/>
      <c r="BT154" s="397"/>
    </row>
    <row r="155" spans="1:72" outlineLevel="1">
      <c r="A155" s="478"/>
      <c r="B155" s="277" t="s">
        <v>33</v>
      </c>
      <c r="C155" s="80">
        <v>2.3499999999999996</v>
      </c>
      <c r="D155" s="80"/>
      <c r="E155" s="40">
        <f>C155/C$180*100</f>
        <v>5.409760589318599E-2</v>
      </c>
      <c r="F155" s="40"/>
      <c r="G155" s="13" t="s">
        <v>31</v>
      </c>
      <c r="H155" s="13" t="s">
        <v>31</v>
      </c>
      <c r="I155" s="352">
        <v>0</v>
      </c>
      <c r="J155" s="116"/>
      <c r="K155" s="40">
        <f>IFERROR(I155/I$180*100,0)</f>
        <v>0</v>
      </c>
      <c r="L155" s="53"/>
      <c r="M155" s="352">
        <f t="shared" si="84"/>
        <v>0</v>
      </c>
      <c r="N155" s="116"/>
      <c r="O155" s="105">
        <v>0</v>
      </c>
      <c r="P155" s="116"/>
      <c r="Q155" s="352">
        <f t="shared" si="111"/>
        <v>0</v>
      </c>
      <c r="R155" s="14"/>
      <c r="S155" s="13" t="s">
        <v>31</v>
      </c>
      <c r="T155" s="48" t="s">
        <v>31</v>
      </c>
      <c r="U155" s="80">
        <v>2.2800000000000002</v>
      </c>
      <c r="V155" s="80"/>
      <c r="W155" s="40">
        <f>U155/U$180*100</f>
        <v>5.1630434782608689E-2</v>
      </c>
      <c r="X155" s="40"/>
      <c r="Y155" s="13" t="s">
        <v>31</v>
      </c>
      <c r="Z155" s="13" t="s">
        <v>31</v>
      </c>
      <c r="AA155" s="352">
        <v>0</v>
      </c>
      <c r="AB155" s="116"/>
      <c r="AC155" s="40">
        <f>IFERROR(AA155/AA$180*100,0)</f>
        <v>0</v>
      </c>
      <c r="AD155" s="53"/>
      <c r="AE155" s="352">
        <f t="shared" si="105"/>
        <v>0</v>
      </c>
      <c r="AF155" s="116"/>
      <c r="AG155" s="105">
        <v>0</v>
      </c>
      <c r="AH155" s="116"/>
      <c r="AI155" s="352">
        <f t="shared" si="112"/>
        <v>0</v>
      </c>
      <c r="AJ155" s="14"/>
      <c r="AK155" s="13" t="s">
        <v>31</v>
      </c>
      <c r="AL155" s="48" t="s">
        <v>31</v>
      </c>
      <c r="AM155" s="352">
        <f t="shared" si="107"/>
        <v>4.63</v>
      </c>
      <c r="AN155" s="116"/>
      <c r="AO155" s="40">
        <f>AM155/AM$180*100</f>
        <v>5.2853881278538808E-2</v>
      </c>
      <c r="AP155" s="53"/>
      <c r="AQ155" s="36" t="s">
        <v>31</v>
      </c>
      <c r="AR155" s="14" t="s">
        <v>31</v>
      </c>
      <c r="AS155" s="105">
        <f t="shared" si="108"/>
        <v>0</v>
      </c>
      <c r="AT155" s="116"/>
      <c r="AU155" s="40">
        <f>IFERROR(AS155/AS$180*100,0)</f>
        <v>0</v>
      </c>
      <c r="AV155" s="14"/>
      <c r="AW155" s="105">
        <f t="shared" si="109"/>
        <v>0</v>
      </c>
      <c r="AX155" s="48"/>
      <c r="AY155" s="105">
        <f t="shared" si="110"/>
        <v>0</v>
      </c>
      <c r="AZ155" s="116"/>
      <c r="BA155" s="352">
        <f t="shared" si="113"/>
        <v>0</v>
      </c>
      <c r="BB155" s="14"/>
      <c r="BC155" s="13" t="s">
        <v>31</v>
      </c>
      <c r="BD155" s="48" t="s">
        <v>31</v>
      </c>
      <c r="BE155" s="20"/>
      <c r="BF155" s="20"/>
      <c r="BG155" s="13" t="s">
        <v>31</v>
      </c>
      <c r="BH155" s="13" t="s">
        <v>31</v>
      </c>
      <c r="BI155" s="116"/>
      <c r="BJ155" s="116"/>
      <c r="BK155" s="14"/>
      <c r="BL155" s="116"/>
      <c r="BM155" s="116"/>
      <c r="BN155" s="116"/>
      <c r="BO155" s="116"/>
      <c r="BP155" s="13" t="s">
        <v>31</v>
      </c>
      <c r="BQ155" s="48" t="s">
        <v>31</v>
      </c>
      <c r="BR155" s="396"/>
      <c r="BS155" s="397"/>
      <c r="BT155" s="397"/>
    </row>
    <row r="156" spans="1:72" outlineLevel="1">
      <c r="A156" s="478"/>
      <c r="B156" s="277" t="s">
        <v>34</v>
      </c>
      <c r="C156" s="80">
        <v>0.01</v>
      </c>
      <c r="D156" s="80"/>
      <c r="E156" s="40">
        <f>C156/C$181*100</f>
        <v>2.3020257826887659E-4</v>
      </c>
      <c r="F156" s="40"/>
      <c r="G156" s="13" t="s">
        <v>31</v>
      </c>
      <c r="H156" s="13" t="s">
        <v>31</v>
      </c>
      <c r="I156" s="352">
        <v>0</v>
      </c>
      <c r="J156" s="116"/>
      <c r="K156" s="40">
        <f>IFERROR(I156/I$181*100,0)</f>
        <v>0</v>
      </c>
      <c r="L156" s="53"/>
      <c r="M156" s="352">
        <f t="shared" si="84"/>
        <v>0</v>
      </c>
      <c r="N156" s="116"/>
      <c r="O156" s="105">
        <v>0</v>
      </c>
      <c r="P156" s="116"/>
      <c r="Q156" s="352">
        <f t="shared" si="111"/>
        <v>0</v>
      </c>
      <c r="R156" s="14"/>
      <c r="S156" s="13" t="s">
        <v>31</v>
      </c>
      <c r="T156" s="48" t="s">
        <v>31</v>
      </c>
      <c r="U156" s="80">
        <v>0.01</v>
      </c>
      <c r="V156" s="80"/>
      <c r="W156" s="40">
        <f>U156/U$181*100</f>
        <v>2.2644927536231884E-4</v>
      </c>
      <c r="X156" s="40"/>
      <c r="Y156" s="13" t="s">
        <v>31</v>
      </c>
      <c r="Z156" s="13" t="s">
        <v>31</v>
      </c>
      <c r="AA156" s="352">
        <v>0</v>
      </c>
      <c r="AB156" s="116"/>
      <c r="AC156" s="40">
        <f>IFERROR(AA156/AA$181*100,0)</f>
        <v>0</v>
      </c>
      <c r="AD156" s="53"/>
      <c r="AE156" s="352">
        <f t="shared" si="105"/>
        <v>0</v>
      </c>
      <c r="AF156" s="116"/>
      <c r="AG156" s="105">
        <v>0</v>
      </c>
      <c r="AH156" s="116"/>
      <c r="AI156" s="352">
        <f t="shared" si="112"/>
        <v>0</v>
      </c>
      <c r="AJ156" s="14"/>
      <c r="AK156" s="13" t="s">
        <v>31</v>
      </c>
      <c r="AL156" s="48" t="s">
        <v>31</v>
      </c>
      <c r="AM156" s="352">
        <f t="shared" si="107"/>
        <v>0.02</v>
      </c>
      <c r="AN156" s="116"/>
      <c r="AO156" s="40">
        <f>AM156/AM$181*100</f>
        <v>2.2831050228310504E-4</v>
      </c>
      <c r="AP156" s="53"/>
      <c r="AQ156" s="36" t="s">
        <v>31</v>
      </c>
      <c r="AR156" s="14" t="s">
        <v>31</v>
      </c>
      <c r="AS156" s="105">
        <f t="shared" si="108"/>
        <v>0</v>
      </c>
      <c r="AT156" s="116"/>
      <c r="AU156" s="40">
        <f>IFERROR(AS156/AS$181*100,0)</f>
        <v>0</v>
      </c>
      <c r="AV156" s="14"/>
      <c r="AW156" s="105">
        <f t="shared" si="109"/>
        <v>0</v>
      </c>
      <c r="AX156" s="48"/>
      <c r="AY156" s="105">
        <f t="shared" si="110"/>
        <v>0</v>
      </c>
      <c r="AZ156" s="116"/>
      <c r="BA156" s="352">
        <f t="shared" si="113"/>
        <v>0</v>
      </c>
      <c r="BB156" s="14"/>
      <c r="BC156" s="13" t="s">
        <v>31</v>
      </c>
      <c r="BD156" s="48" t="s">
        <v>31</v>
      </c>
      <c r="BE156" s="20"/>
      <c r="BF156" s="20"/>
      <c r="BG156" s="13" t="s">
        <v>31</v>
      </c>
      <c r="BH156" s="13" t="s">
        <v>31</v>
      </c>
      <c r="BI156" s="116"/>
      <c r="BJ156" s="116"/>
      <c r="BK156" s="14"/>
      <c r="BL156" s="116"/>
      <c r="BM156" s="116"/>
      <c r="BN156" s="116"/>
      <c r="BO156" s="116"/>
      <c r="BP156" s="13" t="s">
        <v>31</v>
      </c>
      <c r="BQ156" s="48" t="s">
        <v>31</v>
      </c>
      <c r="BR156" s="396"/>
      <c r="BS156" s="397"/>
      <c r="BT156" s="397"/>
    </row>
    <row r="157" spans="1:72">
      <c r="A157" s="478"/>
      <c r="B157" s="277" t="s">
        <v>35</v>
      </c>
      <c r="C157" s="79">
        <f>SUM(C158:C163)</f>
        <v>41.5</v>
      </c>
      <c r="D157" s="79"/>
      <c r="E157" s="100">
        <f>C157/C182*100</f>
        <v>0.23687485016952253</v>
      </c>
      <c r="F157" s="100"/>
      <c r="G157" s="13" t="s">
        <v>31</v>
      </c>
      <c r="H157" s="13" t="s">
        <v>31</v>
      </c>
      <c r="I157" s="402">
        <f>SUM(I158:I163)</f>
        <v>12435.018050541516</v>
      </c>
      <c r="J157" s="116"/>
      <c r="K157" s="42">
        <f>IFERROR(I157/I$182*100,0)</f>
        <v>0.26334070725800895</v>
      </c>
      <c r="L157" s="53"/>
      <c r="M157" s="352">
        <f t="shared" si="84"/>
        <v>12435.018050541516</v>
      </c>
      <c r="N157" s="116"/>
      <c r="O157" s="330">
        <f>SUM(O158:O163)</f>
        <v>0</v>
      </c>
      <c r="P157" s="116"/>
      <c r="Q157" s="352">
        <f t="shared" si="111"/>
        <v>299.63898916967509</v>
      </c>
      <c r="R157" s="14"/>
      <c r="S157" s="13" t="s">
        <v>31</v>
      </c>
      <c r="T157" s="48" t="s">
        <v>31</v>
      </c>
      <c r="U157" s="79">
        <f>SUM(U158:U163)</f>
        <v>45.5</v>
      </c>
      <c r="V157" s="79"/>
      <c r="W157" s="100">
        <f>U157/U182*100</f>
        <v>0.25550601421848856</v>
      </c>
      <c r="X157" s="100"/>
      <c r="Y157" s="13" t="s">
        <v>31</v>
      </c>
      <c r="Z157" s="13" t="s">
        <v>31</v>
      </c>
      <c r="AA157" s="402">
        <f>SUM(AA158:AA163)</f>
        <v>11725.770925110141</v>
      </c>
      <c r="AB157" s="116"/>
      <c r="AC157" s="42">
        <f>IFERROR(AA157/AA$182*100,0)</f>
        <v>0.24674213782923116</v>
      </c>
      <c r="AD157" s="53"/>
      <c r="AE157" s="352">
        <f t="shared" si="105"/>
        <v>11725.770925110141</v>
      </c>
      <c r="AF157" s="116"/>
      <c r="AG157" s="330">
        <f>SUM(AG158:AG163)</f>
        <v>0</v>
      </c>
      <c r="AH157" s="116"/>
      <c r="AI157" s="352">
        <f t="shared" si="112"/>
        <v>257.7092511013218</v>
      </c>
      <c r="AJ157" s="14"/>
      <c r="AK157" s="13" t="s">
        <v>31</v>
      </c>
      <c r="AL157" s="48" t="s">
        <v>31</v>
      </c>
      <c r="AM157" s="402">
        <f t="shared" si="107"/>
        <v>87</v>
      </c>
      <c r="AN157" s="116"/>
      <c r="AO157" s="42">
        <f>AM157/AM182*100</f>
        <v>0.24626637529863343</v>
      </c>
      <c r="AP157" s="53"/>
      <c r="AQ157" s="36" t="s">
        <v>31</v>
      </c>
      <c r="AR157" s="14" t="s">
        <v>31</v>
      </c>
      <c r="AS157" s="330">
        <f t="shared" si="108"/>
        <v>24160.788975651656</v>
      </c>
      <c r="AT157" s="116"/>
      <c r="AU157" s="42">
        <f>IFERROR(AS157/AS$182*100,0)</f>
        <v>0.2550149587970591</v>
      </c>
      <c r="AV157" s="14"/>
      <c r="AW157" s="330">
        <f t="shared" si="109"/>
        <v>24160.788975651656</v>
      </c>
      <c r="AX157" s="48"/>
      <c r="AY157" s="330">
        <f t="shared" si="110"/>
        <v>0</v>
      </c>
      <c r="AZ157" s="116"/>
      <c r="BA157" s="352">
        <f t="shared" si="113"/>
        <v>277.71021811093857</v>
      </c>
      <c r="BB157" s="14"/>
      <c r="BC157" s="13" t="s">
        <v>31</v>
      </c>
      <c r="BD157" s="48" t="s">
        <v>31</v>
      </c>
      <c r="BE157" s="20"/>
      <c r="BF157" s="20"/>
      <c r="BG157" s="13" t="s">
        <v>31</v>
      </c>
      <c r="BH157" s="13" t="s">
        <v>31</v>
      </c>
      <c r="BI157" s="116"/>
      <c r="BJ157" s="116"/>
      <c r="BK157" s="14"/>
      <c r="BL157" s="116"/>
      <c r="BM157" s="116"/>
      <c r="BN157" s="116"/>
      <c r="BO157" s="116"/>
      <c r="BP157" s="13" t="s">
        <v>31</v>
      </c>
      <c r="BQ157" s="48" t="s">
        <v>31</v>
      </c>
      <c r="BR157" s="396"/>
      <c r="BS157" s="397"/>
      <c r="BT157" s="397"/>
    </row>
    <row r="158" spans="1:72" outlineLevel="1">
      <c r="A158" s="478"/>
      <c r="B158" s="277" t="s">
        <v>36</v>
      </c>
      <c r="C158" s="80">
        <v>14.5</v>
      </c>
      <c r="D158" s="80"/>
      <c r="E158" s="96">
        <f>C158/C183*100</f>
        <v>0.33379373848987115</v>
      </c>
      <c r="F158" s="96"/>
      <c r="G158" s="13" t="s">
        <v>31</v>
      </c>
      <c r="H158" s="13" t="s">
        <v>31</v>
      </c>
      <c r="I158" s="352">
        <v>4344.7653429602888</v>
      </c>
      <c r="J158" s="116"/>
      <c r="K158" s="40">
        <f>IFERROR(I158/I$183*100,0)</f>
        <v>0.20228125762069504</v>
      </c>
      <c r="L158" s="53"/>
      <c r="M158" s="352">
        <f t="shared" si="84"/>
        <v>4344.7653429602888</v>
      </c>
      <c r="N158" s="116"/>
      <c r="O158" s="116"/>
      <c r="P158" s="116"/>
      <c r="Q158" s="352">
        <f t="shared" si="111"/>
        <v>299.63898916967509</v>
      </c>
      <c r="R158" s="14"/>
      <c r="S158" s="13" t="s">
        <v>31</v>
      </c>
      <c r="T158" s="48" t="s">
        <v>31</v>
      </c>
      <c r="U158" s="80">
        <v>17</v>
      </c>
      <c r="V158" s="80"/>
      <c r="W158" s="96">
        <f>U158/U183*100</f>
        <v>0.38496376811594207</v>
      </c>
      <c r="X158" s="96"/>
      <c r="Y158" s="13" t="s">
        <v>31</v>
      </c>
      <c r="Z158" s="13" t="s">
        <v>31</v>
      </c>
      <c r="AA158" s="352">
        <v>4381.0572687224694</v>
      </c>
      <c r="AB158" s="116"/>
      <c r="AC158" s="40">
        <f>IFERROR(AA158/AA$183*100,0)</f>
        <v>0.1881642602493907</v>
      </c>
      <c r="AD158" s="53"/>
      <c r="AE158" s="352">
        <f t="shared" si="105"/>
        <v>4381.0572687224694</v>
      </c>
      <c r="AF158" s="116"/>
      <c r="AG158" s="116"/>
      <c r="AH158" s="116"/>
      <c r="AI158" s="352">
        <f t="shared" si="112"/>
        <v>257.70925110132174</v>
      </c>
      <c r="AJ158" s="14"/>
      <c r="AK158" s="13" t="s">
        <v>31</v>
      </c>
      <c r="AL158" s="48" t="s">
        <v>31</v>
      </c>
      <c r="AM158" s="352">
        <f t="shared" si="107"/>
        <v>31.5</v>
      </c>
      <c r="AN158" s="116"/>
      <c r="AO158" s="40">
        <f>AM158/AM183*100</f>
        <v>0.3595890410958904</v>
      </c>
      <c r="AP158" s="53"/>
      <c r="AQ158" s="36" t="s">
        <v>31</v>
      </c>
      <c r="AR158" s="14" t="s">
        <v>31</v>
      </c>
      <c r="AS158" s="36">
        <f t="shared" si="108"/>
        <v>8725.8226116827573</v>
      </c>
      <c r="AT158" s="116"/>
      <c r="AU158" s="40">
        <f>IFERROR(AS158/AS$183*100,0)</f>
        <v>0.19493823646205491</v>
      </c>
      <c r="AV158" s="14"/>
      <c r="AW158" s="36">
        <f t="shared" si="109"/>
        <v>8725.8226116827573</v>
      </c>
      <c r="AX158" s="48"/>
      <c r="AY158" s="36">
        <f t="shared" si="110"/>
        <v>0</v>
      </c>
      <c r="AZ158" s="116"/>
      <c r="BA158" s="352">
        <f t="shared" si="113"/>
        <v>277.01024164072243</v>
      </c>
      <c r="BB158" s="14"/>
      <c r="BC158" s="13" t="s">
        <v>31</v>
      </c>
      <c r="BD158" s="48" t="s">
        <v>31</v>
      </c>
      <c r="BE158" s="20"/>
      <c r="BF158" s="20"/>
      <c r="BG158" s="13" t="s">
        <v>31</v>
      </c>
      <c r="BH158" s="13" t="s">
        <v>31</v>
      </c>
      <c r="BI158" s="116"/>
      <c r="BJ158" s="116"/>
      <c r="BK158" s="14"/>
      <c r="BL158" s="116"/>
      <c r="BM158" s="116"/>
      <c r="BN158" s="116"/>
      <c r="BO158" s="116"/>
      <c r="BP158" s="13" t="s">
        <v>31</v>
      </c>
      <c r="BQ158" s="48" t="s">
        <v>31</v>
      </c>
      <c r="BR158" s="396"/>
      <c r="BS158" s="397"/>
      <c r="BT158" s="397"/>
    </row>
    <row r="159" spans="1:72" outlineLevel="1">
      <c r="A159" s="478"/>
      <c r="B159" s="277" t="s">
        <v>37</v>
      </c>
      <c r="C159" s="80">
        <f>13.5</f>
        <v>13.5</v>
      </c>
      <c r="D159" s="80"/>
      <c r="E159" s="96">
        <f>C159/C184*100</f>
        <v>0.31077348066298349</v>
      </c>
      <c r="F159" s="96"/>
      <c r="G159" s="13" t="s">
        <v>31</v>
      </c>
      <c r="H159" s="13" t="s">
        <v>31</v>
      </c>
      <c r="I159" s="352">
        <v>4045.1263537906138</v>
      </c>
      <c r="J159" s="116"/>
      <c r="K159" s="40">
        <f>IFERROR(I159/I$184*100,0)</f>
        <v>0.72047220302877357</v>
      </c>
      <c r="L159" s="53"/>
      <c r="M159" s="352">
        <f t="shared" si="84"/>
        <v>4045.1263537906138</v>
      </c>
      <c r="N159" s="116"/>
      <c r="O159" s="116"/>
      <c r="P159" s="116"/>
      <c r="Q159" s="352">
        <f t="shared" si="111"/>
        <v>299.63898916967509</v>
      </c>
      <c r="R159" s="14"/>
      <c r="S159" s="13" t="s">
        <v>31</v>
      </c>
      <c r="T159" s="48" t="s">
        <v>31</v>
      </c>
      <c r="U159" s="80">
        <v>14.2</v>
      </c>
      <c r="V159" s="80"/>
      <c r="W159" s="96">
        <f>U159/U184*100</f>
        <v>0.32155797101449274</v>
      </c>
      <c r="X159" s="96"/>
      <c r="Y159" s="13" t="s">
        <v>31</v>
      </c>
      <c r="Z159" s="13" t="s">
        <v>31</v>
      </c>
      <c r="AA159" s="352">
        <v>3659.4713656387685</v>
      </c>
      <c r="AB159" s="116"/>
      <c r="AC159" s="40">
        <f>IFERROR(AA159/AA$184*100,0)</f>
        <v>1.0578282843696691</v>
      </c>
      <c r="AD159" s="53"/>
      <c r="AE159" s="352">
        <f t="shared" si="105"/>
        <v>3659.4713656387685</v>
      </c>
      <c r="AF159" s="116"/>
      <c r="AG159" s="116"/>
      <c r="AH159" s="116"/>
      <c r="AI159" s="352">
        <f t="shared" si="112"/>
        <v>257.70925110132174</v>
      </c>
      <c r="AJ159" s="14"/>
      <c r="AK159" s="13" t="s">
        <v>31</v>
      </c>
      <c r="AL159" s="48" t="s">
        <v>31</v>
      </c>
      <c r="AM159" s="352">
        <f t="shared" si="107"/>
        <v>27.7</v>
      </c>
      <c r="AN159" s="116"/>
      <c r="AO159" s="40">
        <f>AM159/AM184*100</f>
        <v>0.31621004566210048</v>
      </c>
      <c r="AP159" s="53"/>
      <c r="AQ159" s="36" t="s">
        <v>31</v>
      </c>
      <c r="AR159" s="14" t="s">
        <v>31</v>
      </c>
      <c r="AS159" s="36">
        <f t="shared" si="108"/>
        <v>7704.5977194293828</v>
      </c>
      <c r="AT159" s="116"/>
      <c r="AU159" s="40">
        <f>IFERROR(AS159/AS$184*100,0)</f>
        <v>0.84908805014963007</v>
      </c>
      <c r="AV159" s="14"/>
      <c r="AW159" s="36">
        <f t="shared" si="109"/>
        <v>7704.5977194293828</v>
      </c>
      <c r="AX159" s="48"/>
      <c r="AY159" s="36">
        <f t="shared" si="110"/>
        <v>0</v>
      </c>
      <c r="AZ159" s="116"/>
      <c r="BA159" s="352">
        <f t="shared" si="113"/>
        <v>278.14432200106074</v>
      </c>
      <c r="BB159" s="14"/>
      <c r="BC159" s="13" t="s">
        <v>31</v>
      </c>
      <c r="BD159" s="48" t="s">
        <v>31</v>
      </c>
      <c r="BE159" s="20"/>
      <c r="BF159" s="20"/>
      <c r="BG159" s="13" t="s">
        <v>31</v>
      </c>
      <c r="BH159" s="13" t="s">
        <v>31</v>
      </c>
      <c r="BI159" s="116"/>
      <c r="BJ159" s="116"/>
      <c r="BK159" s="14"/>
      <c r="BL159" s="116"/>
      <c r="BM159" s="116"/>
      <c r="BN159" s="116"/>
      <c r="BO159" s="116"/>
      <c r="BP159" s="13" t="s">
        <v>31</v>
      </c>
      <c r="BQ159" s="48" t="s">
        <v>31</v>
      </c>
      <c r="BR159" s="396"/>
      <c r="BS159" s="397"/>
      <c r="BT159" s="397"/>
    </row>
    <row r="160" spans="1:72" outlineLevel="1">
      <c r="A160" s="478"/>
      <c r="B160" s="277" t="s">
        <v>38</v>
      </c>
      <c r="C160" s="80">
        <v>12.5</v>
      </c>
      <c r="D160" s="80"/>
      <c r="E160" s="96">
        <f>C160/C185*100</f>
        <v>0.28775322283609578</v>
      </c>
      <c r="F160" s="96"/>
      <c r="G160" s="13" t="s">
        <v>31</v>
      </c>
      <c r="H160" s="13" t="s">
        <v>31</v>
      </c>
      <c r="I160" s="352">
        <v>3745.4873646209385</v>
      </c>
      <c r="J160" s="116"/>
      <c r="K160" s="40">
        <f>IFERROR(I160/I$185*100,0)</f>
        <v>0.78085636600832176</v>
      </c>
      <c r="L160" s="53"/>
      <c r="M160" s="352">
        <f t="shared" si="84"/>
        <v>3745.4873646209385</v>
      </c>
      <c r="N160" s="116"/>
      <c r="O160" s="116"/>
      <c r="P160" s="116"/>
      <c r="Q160" s="352">
        <f t="shared" si="111"/>
        <v>299.63898916967509</v>
      </c>
      <c r="R160" s="14"/>
      <c r="S160" s="13" t="s">
        <v>31</v>
      </c>
      <c r="T160" s="48" t="s">
        <v>31</v>
      </c>
      <c r="U160" s="80">
        <v>13.2</v>
      </c>
      <c r="V160" s="80"/>
      <c r="W160" s="96">
        <f>U160/U185*100</f>
        <v>0.29891304347826081</v>
      </c>
      <c r="X160" s="96"/>
      <c r="Y160" s="13" t="s">
        <v>31</v>
      </c>
      <c r="Z160" s="13" t="s">
        <v>31</v>
      </c>
      <c r="AA160" s="352">
        <v>3401.7621145374469</v>
      </c>
      <c r="AB160" s="116"/>
      <c r="AC160" s="40">
        <f>IFERROR(AA160/AA$185*100,0)</f>
        <v>0.66062761920466007</v>
      </c>
      <c r="AD160" s="53"/>
      <c r="AE160" s="352">
        <f t="shared" si="105"/>
        <v>3401.7621145374469</v>
      </c>
      <c r="AF160" s="116"/>
      <c r="AG160" s="116"/>
      <c r="AH160" s="116"/>
      <c r="AI160" s="352">
        <f t="shared" si="112"/>
        <v>257.70925110132174</v>
      </c>
      <c r="AJ160" s="14"/>
      <c r="AK160" s="13" t="s">
        <v>31</v>
      </c>
      <c r="AL160" s="48" t="s">
        <v>31</v>
      </c>
      <c r="AM160" s="352">
        <f t="shared" si="107"/>
        <v>25.7</v>
      </c>
      <c r="AN160" s="116"/>
      <c r="AO160" s="40">
        <f>AM160/AM185*100</f>
        <v>0.29337899543378998</v>
      </c>
      <c r="AP160" s="53"/>
      <c r="AQ160" s="36" t="s">
        <v>31</v>
      </c>
      <c r="AR160" s="14" t="s">
        <v>31</v>
      </c>
      <c r="AS160" s="36">
        <f t="shared" si="108"/>
        <v>7147.2494791583849</v>
      </c>
      <c r="AT160" s="116"/>
      <c r="AU160" s="40">
        <f>IFERROR(AS160/AS$185*100,0)</f>
        <v>0.71861054784235634</v>
      </c>
      <c r="AV160" s="14"/>
      <c r="AW160" s="36">
        <f t="shared" si="109"/>
        <v>7147.2494791583849</v>
      </c>
      <c r="AX160" s="48"/>
      <c r="AY160" s="36">
        <f t="shared" si="110"/>
        <v>0</v>
      </c>
      <c r="AZ160" s="116"/>
      <c r="BA160" s="352">
        <f t="shared" si="113"/>
        <v>278.10309257425621</v>
      </c>
      <c r="BB160" s="14"/>
      <c r="BC160" s="13" t="s">
        <v>31</v>
      </c>
      <c r="BD160" s="48" t="s">
        <v>31</v>
      </c>
      <c r="BE160" s="20"/>
      <c r="BF160" s="20"/>
      <c r="BG160" s="13" t="s">
        <v>31</v>
      </c>
      <c r="BH160" s="13" t="s">
        <v>31</v>
      </c>
      <c r="BI160" s="116"/>
      <c r="BJ160" s="116"/>
      <c r="BK160" s="14"/>
      <c r="BL160" s="116"/>
      <c r="BM160" s="116"/>
      <c r="BN160" s="116"/>
      <c r="BO160" s="116"/>
      <c r="BP160" s="13" t="s">
        <v>31</v>
      </c>
      <c r="BQ160" s="48" t="s">
        <v>31</v>
      </c>
      <c r="BR160" s="396"/>
      <c r="BS160" s="397"/>
      <c r="BT160" s="397"/>
    </row>
    <row r="161" spans="1:72" outlineLevel="1">
      <c r="A161" s="478"/>
      <c r="B161" s="277" t="s">
        <v>39</v>
      </c>
      <c r="C161" s="80">
        <v>1</v>
      </c>
      <c r="D161" s="80"/>
      <c r="E161" s="96">
        <f>C161/C186*100</f>
        <v>2.3020257826887661E-2</v>
      </c>
      <c r="F161" s="95"/>
      <c r="G161" s="13" t="s">
        <v>31</v>
      </c>
      <c r="H161" s="13" t="s">
        <v>31</v>
      </c>
      <c r="I161" s="352">
        <v>299.63898916967509</v>
      </c>
      <c r="J161" s="116"/>
      <c r="K161" s="40">
        <f>IFERROR(I161/I$186*100,0)</f>
        <v>0.17452245264213831</v>
      </c>
      <c r="L161" s="53"/>
      <c r="M161" s="352">
        <f t="shared" si="84"/>
        <v>299.63898916967509</v>
      </c>
      <c r="N161" s="116"/>
      <c r="O161" s="116"/>
      <c r="P161" s="116"/>
      <c r="Q161" s="352">
        <f t="shared" si="111"/>
        <v>299.63898916967509</v>
      </c>
      <c r="R161" s="14"/>
      <c r="S161" s="13" t="s">
        <v>31</v>
      </c>
      <c r="T161" s="48" t="s">
        <v>31</v>
      </c>
      <c r="U161" s="80">
        <v>1.1000000000000001</v>
      </c>
      <c r="V161" s="80"/>
      <c r="W161" s="96">
        <f>U161/U186*100</f>
        <v>2.4909420289855076E-2</v>
      </c>
      <c r="X161" s="95"/>
      <c r="Y161" s="13" t="s">
        <v>31</v>
      </c>
      <c r="Z161" s="13" t="s">
        <v>31</v>
      </c>
      <c r="AA161" s="352">
        <v>283.48017621145397</v>
      </c>
      <c r="AB161" s="116"/>
      <c r="AC161" s="40">
        <f>IFERROR(AA161/AA$186*100,0)</f>
        <v>0.16691993448581519</v>
      </c>
      <c r="AD161" s="53"/>
      <c r="AE161" s="352">
        <f t="shared" si="105"/>
        <v>283.48017621145397</v>
      </c>
      <c r="AF161" s="116"/>
      <c r="AG161" s="116"/>
      <c r="AH161" s="116"/>
      <c r="AI161" s="352">
        <f t="shared" si="112"/>
        <v>257.70925110132174</v>
      </c>
      <c r="AJ161" s="14"/>
      <c r="AK161" s="13" t="s">
        <v>31</v>
      </c>
      <c r="AL161" s="48" t="s">
        <v>31</v>
      </c>
      <c r="AM161" s="352">
        <f t="shared" si="107"/>
        <v>2.1</v>
      </c>
      <c r="AN161" s="116"/>
      <c r="AO161" s="40">
        <f>AM161/AM186*100</f>
        <v>2.397260273972603E-2</v>
      </c>
      <c r="AP161" s="53"/>
      <c r="AQ161" s="36" t="s">
        <v>31</v>
      </c>
      <c r="AR161" s="14" t="s">
        <v>31</v>
      </c>
      <c r="AS161" s="36">
        <f t="shared" si="108"/>
        <v>583.11916538112905</v>
      </c>
      <c r="AT161" s="116"/>
      <c r="AU161" s="40">
        <f>IFERROR(AS161/AS$186*100,0)</f>
        <v>0.17074190460746325</v>
      </c>
      <c r="AV161" s="14"/>
      <c r="AW161" s="36">
        <f t="shared" si="109"/>
        <v>583.11916538112905</v>
      </c>
      <c r="AX161" s="48"/>
      <c r="AY161" s="36">
        <f t="shared" si="110"/>
        <v>0</v>
      </c>
      <c r="AZ161" s="116"/>
      <c r="BA161" s="352">
        <f t="shared" si="113"/>
        <v>277.67579303863289</v>
      </c>
      <c r="BB161" s="14"/>
      <c r="BC161" s="13" t="s">
        <v>31</v>
      </c>
      <c r="BD161" s="48" t="s">
        <v>31</v>
      </c>
      <c r="BE161" s="20"/>
      <c r="BF161" s="20"/>
      <c r="BG161" s="13" t="s">
        <v>31</v>
      </c>
      <c r="BH161" s="13" t="s">
        <v>31</v>
      </c>
      <c r="BI161" s="116"/>
      <c r="BJ161" s="116"/>
      <c r="BK161" s="14"/>
      <c r="BL161" s="116"/>
      <c r="BM161" s="116"/>
      <c r="BN161" s="116"/>
      <c r="BO161" s="116"/>
      <c r="BP161" s="13" t="s">
        <v>31</v>
      </c>
      <c r="BQ161" s="48" t="s">
        <v>31</v>
      </c>
      <c r="BR161" s="396"/>
      <c r="BS161" s="397"/>
      <c r="BT161" s="397"/>
    </row>
    <row r="162" spans="1:72" outlineLevel="1">
      <c r="A162" s="478"/>
      <c r="B162" s="277" t="s">
        <v>40</v>
      </c>
      <c r="C162" s="80" t="s">
        <v>31</v>
      </c>
      <c r="D162" s="101"/>
      <c r="E162" s="96" t="s">
        <v>31</v>
      </c>
      <c r="F162" s="102"/>
      <c r="G162" s="157" t="s">
        <v>31</v>
      </c>
      <c r="H162" s="157" t="s">
        <v>31</v>
      </c>
      <c r="I162" s="157" t="s">
        <v>31</v>
      </c>
      <c r="J162" s="157" t="s">
        <v>31</v>
      </c>
      <c r="K162" s="40" t="s">
        <v>31</v>
      </c>
      <c r="L162" s="157" t="s">
        <v>31</v>
      </c>
      <c r="M162" s="157" t="s">
        <v>31</v>
      </c>
      <c r="N162" s="157" t="s">
        <v>31</v>
      </c>
      <c r="O162" s="157" t="s">
        <v>31</v>
      </c>
      <c r="P162" s="157" t="s">
        <v>31</v>
      </c>
      <c r="Q162" s="361">
        <f t="shared" si="111"/>
        <v>0</v>
      </c>
      <c r="R162" s="157" t="s">
        <v>31</v>
      </c>
      <c r="S162" s="157" t="s">
        <v>31</v>
      </c>
      <c r="T162" s="158" t="s">
        <v>31</v>
      </c>
      <c r="U162" s="80">
        <v>0</v>
      </c>
      <c r="V162" s="101"/>
      <c r="W162" s="96" t="s">
        <v>31</v>
      </c>
      <c r="X162" s="102"/>
      <c r="Y162" s="157" t="s">
        <v>31</v>
      </c>
      <c r="Z162" s="157" t="s">
        <v>31</v>
      </c>
      <c r="AA162" s="157" t="s">
        <v>31</v>
      </c>
      <c r="AB162" s="157" t="s">
        <v>31</v>
      </c>
      <c r="AC162" s="40" t="s">
        <v>31</v>
      </c>
      <c r="AD162" s="157" t="s">
        <v>31</v>
      </c>
      <c r="AE162" s="157" t="s">
        <v>31</v>
      </c>
      <c r="AF162" s="157" t="s">
        <v>31</v>
      </c>
      <c r="AG162" s="157" t="s">
        <v>31</v>
      </c>
      <c r="AH162" s="157" t="s">
        <v>31</v>
      </c>
      <c r="AI162" s="361">
        <f t="shared" si="112"/>
        <v>0</v>
      </c>
      <c r="AJ162" s="157" t="s">
        <v>31</v>
      </c>
      <c r="AK162" s="157" t="s">
        <v>31</v>
      </c>
      <c r="AL162" s="158" t="s">
        <v>31</v>
      </c>
      <c r="AM162" s="157" t="s">
        <v>31</v>
      </c>
      <c r="AN162" s="157" t="s">
        <v>31</v>
      </c>
      <c r="AO162" s="40" t="s">
        <v>31</v>
      </c>
      <c r="AP162" s="157" t="s">
        <v>31</v>
      </c>
      <c r="AQ162" s="157" t="s">
        <v>31</v>
      </c>
      <c r="AR162" s="157" t="s">
        <v>31</v>
      </c>
      <c r="AS162" s="361" t="s">
        <v>31</v>
      </c>
      <c r="AT162" s="157" t="s">
        <v>31</v>
      </c>
      <c r="AU162" s="40" t="s">
        <v>31</v>
      </c>
      <c r="AV162" s="157" t="s">
        <v>31</v>
      </c>
      <c r="AW162" s="361" t="s">
        <v>31</v>
      </c>
      <c r="AX162" s="158" t="s">
        <v>31</v>
      </c>
      <c r="AY162" s="361" t="s">
        <v>31</v>
      </c>
      <c r="AZ162" s="157" t="s">
        <v>31</v>
      </c>
      <c r="BA162" s="361">
        <f t="shared" si="113"/>
        <v>0</v>
      </c>
      <c r="BB162" s="157" t="s">
        <v>31</v>
      </c>
      <c r="BC162" s="157" t="s">
        <v>31</v>
      </c>
      <c r="BD162" s="158" t="s">
        <v>31</v>
      </c>
      <c r="BE162" s="156" t="s">
        <v>31</v>
      </c>
      <c r="BF162" s="156" t="s">
        <v>31</v>
      </c>
      <c r="BG162" s="157" t="s">
        <v>31</v>
      </c>
      <c r="BH162" s="157" t="s">
        <v>31</v>
      </c>
      <c r="BI162" s="157" t="s">
        <v>31</v>
      </c>
      <c r="BJ162" s="157" t="s">
        <v>31</v>
      </c>
      <c r="BK162" s="157" t="s">
        <v>31</v>
      </c>
      <c r="BL162" s="157" t="s">
        <v>31</v>
      </c>
      <c r="BM162" s="157" t="s">
        <v>31</v>
      </c>
      <c r="BN162" s="157" t="s">
        <v>31</v>
      </c>
      <c r="BO162" s="157" t="s">
        <v>31</v>
      </c>
      <c r="BP162" s="157" t="s">
        <v>31</v>
      </c>
      <c r="BQ162" s="158" t="s">
        <v>31</v>
      </c>
      <c r="BR162" s="396"/>
      <c r="BS162" s="397"/>
      <c r="BT162" s="397"/>
    </row>
    <row r="163" spans="1:72" outlineLevel="1">
      <c r="A163" s="478"/>
      <c r="B163" s="317" t="s">
        <v>41</v>
      </c>
      <c r="C163" s="80">
        <v>0</v>
      </c>
      <c r="D163" s="83"/>
      <c r="E163" s="96">
        <f>C163/C188*100</f>
        <v>0</v>
      </c>
      <c r="F163" s="96"/>
      <c r="G163" s="13" t="s">
        <v>31</v>
      </c>
      <c r="H163" s="13" t="s">
        <v>31</v>
      </c>
      <c r="I163" s="138"/>
      <c r="J163" s="138"/>
      <c r="K163" s="78">
        <f>IFERROR(I163/I$188*100,0)</f>
        <v>0</v>
      </c>
      <c r="L163" s="53"/>
      <c r="M163" s="138">
        <f t="shared" ref="M163:M172" si="114">I163-O163</f>
        <v>0</v>
      </c>
      <c r="N163" s="138"/>
      <c r="O163" s="138"/>
      <c r="P163" s="138"/>
      <c r="Q163" s="343">
        <f t="shared" si="111"/>
        <v>0</v>
      </c>
      <c r="R163" s="14"/>
      <c r="S163" s="13" t="s">
        <v>31</v>
      </c>
      <c r="T163" s="48" t="s">
        <v>31</v>
      </c>
      <c r="U163" s="80">
        <v>0</v>
      </c>
      <c r="V163" s="83"/>
      <c r="W163" s="96">
        <f>U163/U188*100</f>
        <v>0</v>
      </c>
      <c r="X163" s="96"/>
      <c r="Y163" s="13" t="s">
        <v>31</v>
      </c>
      <c r="Z163" s="13" t="s">
        <v>31</v>
      </c>
      <c r="AA163" s="138"/>
      <c r="AB163" s="138"/>
      <c r="AC163" s="78">
        <f>IFERROR(AA163/AA$188*100,0)</f>
        <v>0</v>
      </c>
      <c r="AD163" s="53"/>
      <c r="AE163" s="138">
        <f t="shared" ref="AE163:AE172" si="115">AA163-AG163</f>
        <v>0</v>
      </c>
      <c r="AF163" s="138"/>
      <c r="AG163" s="138"/>
      <c r="AH163" s="138"/>
      <c r="AI163" s="343">
        <f t="shared" si="112"/>
        <v>0</v>
      </c>
      <c r="AJ163" s="14"/>
      <c r="AK163" s="13" t="s">
        <v>31</v>
      </c>
      <c r="AL163" s="48" t="s">
        <v>31</v>
      </c>
      <c r="AM163" s="138">
        <f>C163+U163</f>
        <v>0</v>
      </c>
      <c r="AN163" s="138"/>
      <c r="AO163" s="78">
        <f>AM163/AM188*100</f>
        <v>0</v>
      </c>
      <c r="AP163" s="53"/>
      <c r="AQ163" s="139" t="s">
        <v>31</v>
      </c>
      <c r="AR163" s="139" t="s">
        <v>31</v>
      </c>
      <c r="AS163" s="65">
        <f>I163+AA163</f>
        <v>0</v>
      </c>
      <c r="AT163" s="138"/>
      <c r="AU163" s="78">
        <f>IFERROR(AS163/AS$188*100,0)</f>
        <v>0</v>
      </c>
      <c r="AV163" s="14"/>
      <c r="AW163" s="65">
        <f>M163+AE163</f>
        <v>0</v>
      </c>
      <c r="AX163" s="48"/>
      <c r="AY163" s="65">
        <f>O163+AG163</f>
        <v>0</v>
      </c>
      <c r="AZ163" s="116"/>
      <c r="BA163" s="343">
        <f t="shared" si="113"/>
        <v>0</v>
      </c>
      <c r="BB163" s="14"/>
      <c r="BC163" s="13" t="s">
        <v>31</v>
      </c>
      <c r="BD163" s="48" t="s">
        <v>31</v>
      </c>
      <c r="BE163" s="20"/>
      <c r="BF163" s="20"/>
      <c r="BG163" s="13" t="s">
        <v>31</v>
      </c>
      <c r="BH163" s="13" t="s">
        <v>31</v>
      </c>
      <c r="BI163" s="116"/>
      <c r="BJ163" s="116"/>
      <c r="BK163" s="14"/>
      <c r="BL163" s="116"/>
      <c r="BM163" s="116"/>
      <c r="BN163" s="116"/>
      <c r="BO163" s="116"/>
      <c r="BP163" s="13" t="s">
        <v>31</v>
      </c>
      <c r="BQ163" s="48" t="s">
        <v>31</v>
      </c>
      <c r="BR163" s="396"/>
      <c r="BS163" s="397"/>
      <c r="BT163" s="397"/>
    </row>
    <row r="164" spans="1:72" s="45" customFormat="1" ht="11.25" customHeight="1">
      <c r="A164" s="478"/>
      <c r="B164" s="147" t="s">
        <v>55</v>
      </c>
      <c r="C164" s="44">
        <f>C165+C168</f>
        <v>56.6</v>
      </c>
      <c r="D164" s="81"/>
      <c r="E164" s="41">
        <f>C164/C$178*100</f>
        <v>0.21596623905860091</v>
      </c>
      <c r="F164" s="41"/>
      <c r="G164" s="26" t="s">
        <v>31</v>
      </c>
      <c r="H164" s="26" t="s">
        <v>31</v>
      </c>
      <c r="I164" s="400">
        <f>I165+I168</f>
        <v>12464.981949458483</v>
      </c>
      <c r="J164" s="114"/>
      <c r="K164" s="41">
        <f>IFERROR(I164/I$178*100,0)</f>
        <v>8.4114022412142414E-2</v>
      </c>
      <c r="L164" s="25"/>
      <c r="M164" s="401">
        <f t="shared" si="114"/>
        <v>12464.981949458483</v>
      </c>
      <c r="N164" s="114"/>
      <c r="O164" s="82">
        <f>O165+O168</f>
        <v>0</v>
      </c>
      <c r="P164" s="114"/>
      <c r="Q164" s="351">
        <f t="shared" ref="Q164" si="116">I164/C164</f>
        <v>220.22936306463751</v>
      </c>
      <c r="R164" s="26"/>
      <c r="S164" s="26" t="s">
        <v>31</v>
      </c>
      <c r="T164" s="27" t="s">
        <v>31</v>
      </c>
      <c r="U164" s="44">
        <f>U165+U168</f>
        <v>60.3</v>
      </c>
      <c r="V164" s="81"/>
      <c r="W164" s="41">
        <f>U164/U$178*100</f>
        <v>0.22635305069857881</v>
      </c>
      <c r="X164" s="41"/>
      <c r="Y164" s="26" t="s">
        <v>31</v>
      </c>
      <c r="Z164" s="26" t="s">
        <v>31</v>
      </c>
      <c r="AA164" s="400">
        <f>AA165+AA168</f>
        <v>11674.229074889874</v>
      </c>
      <c r="AB164" s="114"/>
      <c r="AC164" s="41">
        <f>IFERROR(AA164/AA$178*100,0)</f>
        <v>7.9601701757777865E-2</v>
      </c>
      <c r="AD164" s="25"/>
      <c r="AE164" s="401">
        <f t="shared" si="115"/>
        <v>11674.229074889874</v>
      </c>
      <c r="AF164" s="114"/>
      <c r="AG164" s="82">
        <f>AG165+AG168</f>
        <v>0</v>
      </c>
      <c r="AH164" s="114"/>
      <c r="AI164" s="351">
        <f t="shared" si="96"/>
        <v>193.60247222039592</v>
      </c>
      <c r="AJ164" s="26"/>
      <c r="AK164" s="26" t="s">
        <v>31</v>
      </c>
      <c r="AL164" s="27" t="s">
        <v>31</v>
      </c>
      <c r="AM164" s="400">
        <f t="shared" ref="AM164:AM173" si="117">C164+U164</f>
        <v>116.9</v>
      </c>
      <c r="AN164" s="114"/>
      <c r="AO164" s="41">
        <f>AM164/AM$178*100</f>
        <v>0.22120209810852343</v>
      </c>
      <c r="AP164" s="25"/>
      <c r="AQ164" s="438" t="s">
        <v>31</v>
      </c>
      <c r="AR164" s="26" t="s">
        <v>31</v>
      </c>
      <c r="AS164" s="82">
        <f t="shared" ref="AS164:AS172" si="118">I164+AA164</f>
        <v>24139.211024348355</v>
      </c>
      <c r="AT164" s="114"/>
      <c r="AU164" s="41">
        <f>IFERROR(AS164/AS$178*100,0)</f>
        <v>8.1869595911487972E-2</v>
      </c>
      <c r="AV164" s="26"/>
      <c r="AW164" s="82">
        <f t="shared" ref="AW164:AW172" si="119">M164+AE164</f>
        <v>24139.211024348355</v>
      </c>
      <c r="AX164" s="27"/>
      <c r="AY164" s="82">
        <f t="shared" ref="AY164:AY172" si="120">O164+AG164</f>
        <v>0</v>
      </c>
      <c r="AZ164" s="114"/>
      <c r="BA164" s="351">
        <f t="shared" si="101"/>
        <v>206.49453399784733</v>
      </c>
      <c r="BB164" s="26"/>
      <c r="BC164" s="26" t="s">
        <v>31</v>
      </c>
      <c r="BD164" s="27" t="s">
        <v>31</v>
      </c>
      <c r="BE164" s="25"/>
      <c r="BF164" s="25"/>
      <c r="BG164" s="26" t="s">
        <v>31</v>
      </c>
      <c r="BH164" s="26" t="s">
        <v>31</v>
      </c>
      <c r="BI164" s="114"/>
      <c r="BJ164" s="114"/>
      <c r="BK164" s="26"/>
      <c r="BL164" s="114"/>
      <c r="BM164" s="114"/>
      <c r="BN164" s="114"/>
      <c r="BO164" s="114"/>
      <c r="BP164" s="26" t="s">
        <v>31</v>
      </c>
      <c r="BQ164" s="27" t="s">
        <v>31</v>
      </c>
      <c r="BR164" s="396"/>
      <c r="BS164" s="397"/>
      <c r="BT164" s="397"/>
    </row>
    <row r="165" spans="1:72">
      <c r="A165" s="478"/>
      <c r="B165" s="277" t="s">
        <v>32</v>
      </c>
      <c r="C165" s="79">
        <f>SUM(C166:C167)</f>
        <v>15</v>
      </c>
      <c r="D165" s="79"/>
      <c r="E165" s="42">
        <f>C165/C$179*100</f>
        <v>0.17265193370165746</v>
      </c>
      <c r="F165" s="40"/>
      <c r="G165" s="13" t="s">
        <v>31</v>
      </c>
      <c r="H165" s="13" t="s">
        <v>31</v>
      </c>
      <c r="I165" s="352">
        <f>SUM(I166:I167)</f>
        <v>0</v>
      </c>
      <c r="J165" s="116"/>
      <c r="K165" s="42">
        <f>IFERROR(I165/I$179*100,0)</f>
        <v>0</v>
      </c>
      <c r="L165" s="136"/>
      <c r="M165" s="352">
        <f t="shared" si="114"/>
        <v>0</v>
      </c>
      <c r="N165" s="116"/>
      <c r="O165" s="330">
        <f>SUM(O166:O167)</f>
        <v>0</v>
      </c>
      <c r="P165" s="116"/>
      <c r="Q165" s="352">
        <f t="shared" ref="Q165:Q174" si="121">IFERROR(I165/C165,0)</f>
        <v>0</v>
      </c>
      <c r="R165" s="14"/>
      <c r="S165" s="13" t="s">
        <v>31</v>
      </c>
      <c r="T165" s="48" t="s">
        <v>31</v>
      </c>
      <c r="U165" s="79">
        <f>SUM(U166:U167)</f>
        <v>15</v>
      </c>
      <c r="V165" s="79"/>
      <c r="W165" s="42">
        <f>U165/U$179*100</f>
        <v>0.16983695652173914</v>
      </c>
      <c r="X165" s="40"/>
      <c r="Y165" s="13" t="s">
        <v>31</v>
      </c>
      <c r="Z165" s="13" t="s">
        <v>31</v>
      </c>
      <c r="AA165" s="352">
        <f>SUM(AA166:AA167)</f>
        <v>0</v>
      </c>
      <c r="AB165" s="116"/>
      <c r="AC165" s="42">
        <f>IFERROR(AA165/AA$179*100,0)</f>
        <v>0</v>
      </c>
      <c r="AD165" s="136"/>
      <c r="AE165" s="352">
        <f t="shared" si="115"/>
        <v>0</v>
      </c>
      <c r="AF165" s="116"/>
      <c r="AG165" s="330">
        <f>SUM(AG166:AG167)</f>
        <v>0</v>
      </c>
      <c r="AH165" s="116"/>
      <c r="AI165" s="352">
        <f t="shared" ref="AI165:AI174" si="122">IFERROR(AA165/U165,0)</f>
        <v>0</v>
      </c>
      <c r="AJ165" s="14"/>
      <c r="AK165" s="13" t="s">
        <v>31</v>
      </c>
      <c r="AL165" s="48" t="s">
        <v>31</v>
      </c>
      <c r="AM165" s="352">
        <f t="shared" si="117"/>
        <v>30</v>
      </c>
      <c r="AN165" s="116"/>
      <c r="AO165" s="42">
        <f>AM165/AM$179*100</f>
        <v>0.17123287671232876</v>
      </c>
      <c r="AP165" s="136"/>
      <c r="AQ165" s="36" t="s">
        <v>31</v>
      </c>
      <c r="AR165" s="14" t="s">
        <v>31</v>
      </c>
      <c r="AS165" s="330">
        <f t="shared" si="118"/>
        <v>0</v>
      </c>
      <c r="AT165" s="116"/>
      <c r="AU165" s="42">
        <f>IFERROR(AS165/AS$179*100,0)</f>
        <v>0</v>
      </c>
      <c r="AV165" s="14"/>
      <c r="AW165" s="330">
        <f t="shared" si="119"/>
        <v>0</v>
      </c>
      <c r="AX165" s="48"/>
      <c r="AY165" s="330">
        <f t="shared" si="120"/>
        <v>0</v>
      </c>
      <c r="AZ165" s="116"/>
      <c r="BA165" s="352">
        <f t="shared" ref="BA165:BA174" si="123">IFERROR(AS165/AM165,0)</f>
        <v>0</v>
      </c>
      <c r="BB165" s="14"/>
      <c r="BC165" s="13" t="s">
        <v>31</v>
      </c>
      <c r="BD165" s="48" t="s">
        <v>31</v>
      </c>
      <c r="BE165" s="20"/>
      <c r="BF165" s="20"/>
      <c r="BG165" s="13" t="s">
        <v>31</v>
      </c>
      <c r="BH165" s="13" t="s">
        <v>31</v>
      </c>
      <c r="BI165" s="116"/>
      <c r="BJ165" s="116"/>
      <c r="BK165" s="14"/>
      <c r="BL165" s="116"/>
      <c r="BM165" s="116"/>
      <c r="BN165" s="116"/>
      <c r="BO165" s="116"/>
      <c r="BP165" s="13" t="s">
        <v>31</v>
      </c>
      <c r="BQ165" s="48" t="s">
        <v>31</v>
      </c>
      <c r="BR165" s="396"/>
      <c r="BS165" s="397"/>
      <c r="BT165" s="397"/>
    </row>
    <row r="166" spans="1:72" outlineLevel="1">
      <c r="A166" s="478"/>
      <c r="B166" s="277" t="s">
        <v>33</v>
      </c>
      <c r="C166" s="80">
        <v>7.32</v>
      </c>
      <c r="D166" s="80"/>
      <c r="E166" s="40">
        <f>C166/C$180*100</f>
        <v>0.16850828729281769</v>
      </c>
      <c r="F166" s="40"/>
      <c r="G166" s="13" t="s">
        <v>31</v>
      </c>
      <c r="H166" s="13" t="s">
        <v>31</v>
      </c>
      <c r="I166" s="352">
        <v>0</v>
      </c>
      <c r="J166" s="116"/>
      <c r="K166" s="40">
        <f>IFERROR(I166/I$180*100,0)</f>
        <v>0</v>
      </c>
      <c r="L166" s="53"/>
      <c r="M166" s="352">
        <f t="shared" si="114"/>
        <v>0</v>
      </c>
      <c r="N166" s="116"/>
      <c r="O166" s="105">
        <v>0</v>
      </c>
      <c r="P166" s="116"/>
      <c r="Q166" s="352">
        <f t="shared" si="121"/>
        <v>0</v>
      </c>
      <c r="R166" s="14"/>
      <c r="S166" s="13" t="s">
        <v>31</v>
      </c>
      <c r="T166" s="48" t="s">
        <v>31</v>
      </c>
      <c r="U166" s="80">
        <v>7.3900000000000006</v>
      </c>
      <c r="V166" s="80"/>
      <c r="W166" s="40">
        <f>U166/U$180*100</f>
        <v>0.1673460144927536</v>
      </c>
      <c r="X166" s="40"/>
      <c r="Y166" s="13" t="s">
        <v>31</v>
      </c>
      <c r="Z166" s="13" t="s">
        <v>31</v>
      </c>
      <c r="AA166" s="352">
        <v>0</v>
      </c>
      <c r="AB166" s="116"/>
      <c r="AC166" s="40">
        <f>IFERROR(AA166/AA$180*100,0)</f>
        <v>0</v>
      </c>
      <c r="AD166" s="53"/>
      <c r="AE166" s="352">
        <f t="shared" si="115"/>
        <v>0</v>
      </c>
      <c r="AF166" s="116"/>
      <c r="AG166" s="105">
        <v>0</v>
      </c>
      <c r="AH166" s="116"/>
      <c r="AI166" s="352">
        <f t="shared" si="122"/>
        <v>0</v>
      </c>
      <c r="AJ166" s="14"/>
      <c r="AK166" s="13" t="s">
        <v>31</v>
      </c>
      <c r="AL166" s="48" t="s">
        <v>31</v>
      </c>
      <c r="AM166" s="352">
        <f t="shared" si="117"/>
        <v>14.71</v>
      </c>
      <c r="AN166" s="116"/>
      <c r="AO166" s="40">
        <f>AM166/AM$180*100</f>
        <v>0.16792237442922375</v>
      </c>
      <c r="AP166" s="53"/>
      <c r="AQ166" s="36" t="s">
        <v>31</v>
      </c>
      <c r="AR166" s="14" t="s">
        <v>31</v>
      </c>
      <c r="AS166" s="105">
        <f t="shared" si="118"/>
        <v>0</v>
      </c>
      <c r="AT166" s="116"/>
      <c r="AU166" s="40">
        <f>IFERROR(AS166/AS$180*100,0)</f>
        <v>0</v>
      </c>
      <c r="AV166" s="14"/>
      <c r="AW166" s="105">
        <f t="shared" si="119"/>
        <v>0</v>
      </c>
      <c r="AX166" s="48"/>
      <c r="AY166" s="105">
        <f t="shared" si="120"/>
        <v>0</v>
      </c>
      <c r="AZ166" s="116"/>
      <c r="BA166" s="352">
        <f t="shared" si="123"/>
        <v>0</v>
      </c>
      <c r="BB166" s="14"/>
      <c r="BC166" s="13" t="s">
        <v>31</v>
      </c>
      <c r="BD166" s="48" t="s">
        <v>31</v>
      </c>
      <c r="BE166" s="20"/>
      <c r="BF166" s="20"/>
      <c r="BG166" s="13" t="s">
        <v>31</v>
      </c>
      <c r="BH166" s="13" t="s">
        <v>31</v>
      </c>
      <c r="BI166" s="116"/>
      <c r="BJ166" s="116"/>
      <c r="BK166" s="14"/>
      <c r="BL166" s="116"/>
      <c r="BM166" s="116"/>
      <c r="BN166" s="116"/>
      <c r="BO166" s="116"/>
      <c r="BP166" s="13" t="s">
        <v>31</v>
      </c>
      <c r="BQ166" s="48" t="s">
        <v>31</v>
      </c>
      <c r="BR166" s="396"/>
      <c r="BS166" s="397"/>
      <c r="BT166" s="397"/>
    </row>
    <row r="167" spans="1:72" outlineLevel="1">
      <c r="A167" s="478"/>
      <c r="B167" s="277" t="s">
        <v>34</v>
      </c>
      <c r="C167" s="80">
        <v>7.68</v>
      </c>
      <c r="D167" s="80"/>
      <c r="E167" s="40">
        <f>C167/C$181*100</f>
        <v>0.17679558011049723</v>
      </c>
      <c r="F167" s="40"/>
      <c r="G167" s="13" t="s">
        <v>31</v>
      </c>
      <c r="H167" s="13" t="s">
        <v>31</v>
      </c>
      <c r="I167" s="352">
        <v>0</v>
      </c>
      <c r="J167" s="116"/>
      <c r="K167" s="40">
        <f>IFERROR(I167/I$181*100,0)</f>
        <v>0</v>
      </c>
      <c r="L167" s="53"/>
      <c r="M167" s="352">
        <f t="shared" si="114"/>
        <v>0</v>
      </c>
      <c r="N167" s="116"/>
      <c r="O167" s="105">
        <v>0</v>
      </c>
      <c r="P167" s="116"/>
      <c r="Q167" s="352">
        <f t="shared" si="121"/>
        <v>0</v>
      </c>
      <c r="R167" s="14"/>
      <c r="S167" s="13" t="s">
        <v>31</v>
      </c>
      <c r="T167" s="48" t="s">
        <v>31</v>
      </c>
      <c r="U167" s="80">
        <v>7.6099999999999994</v>
      </c>
      <c r="V167" s="80"/>
      <c r="W167" s="40">
        <f>U167/U$181*100</f>
        <v>0.17232789855072464</v>
      </c>
      <c r="X167" s="40"/>
      <c r="Y167" s="13" t="s">
        <v>31</v>
      </c>
      <c r="Z167" s="13" t="s">
        <v>31</v>
      </c>
      <c r="AA167" s="352">
        <v>0</v>
      </c>
      <c r="AB167" s="116"/>
      <c r="AC167" s="40">
        <f>IFERROR(AA167/AA$181*100,0)</f>
        <v>0</v>
      </c>
      <c r="AD167" s="53"/>
      <c r="AE167" s="352">
        <f t="shared" si="115"/>
        <v>0</v>
      </c>
      <c r="AF167" s="116"/>
      <c r="AG167" s="105">
        <v>0</v>
      </c>
      <c r="AH167" s="116"/>
      <c r="AI167" s="352">
        <f t="shared" si="122"/>
        <v>0</v>
      </c>
      <c r="AJ167" s="14"/>
      <c r="AK167" s="13" t="s">
        <v>31</v>
      </c>
      <c r="AL167" s="48" t="s">
        <v>31</v>
      </c>
      <c r="AM167" s="352">
        <f t="shared" si="117"/>
        <v>15.29</v>
      </c>
      <c r="AN167" s="116"/>
      <c r="AO167" s="40">
        <f>AM167/AM$181*100</f>
        <v>0.17454337899543379</v>
      </c>
      <c r="AP167" s="53"/>
      <c r="AQ167" s="36" t="s">
        <v>31</v>
      </c>
      <c r="AR167" s="14" t="s">
        <v>31</v>
      </c>
      <c r="AS167" s="105">
        <f t="shared" si="118"/>
        <v>0</v>
      </c>
      <c r="AT167" s="116"/>
      <c r="AU167" s="40">
        <f>IFERROR(AS167/AS$181*100,0)</f>
        <v>0</v>
      </c>
      <c r="AV167" s="14"/>
      <c r="AW167" s="105">
        <f t="shared" si="119"/>
        <v>0</v>
      </c>
      <c r="AX167" s="48"/>
      <c r="AY167" s="105">
        <f t="shared" si="120"/>
        <v>0</v>
      </c>
      <c r="AZ167" s="116"/>
      <c r="BA167" s="352">
        <f t="shared" si="123"/>
        <v>0</v>
      </c>
      <c r="BB167" s="14"/>
      <c r="BC167" s="13" t="s">
        <v>31</v>
      </c>
      <c r="BD167" s="48" t="s">
        <v>31</v>
      </c>
      <c r="BE167" s="20"/>
      <c r="BF167" s="20"/>
      <c r="BG167" s="13" t="s">
        <v>31</v>
      </c>
      <c r="BH167" s="13" t="s">
        <v>31</v>
      </c>
      <c r="BI167" s="116"/>
      <c r="BJ167" s="116"/>
      <c r="BK167" s="14"/>
      <c r="BL167" s="116"/>
      <c r="BM167" s="116"/>
      <c r="BN167" s="116"/>
      <c r="BO167" s="116"/>
      <c r="BP167" s="13" t="s">
        <v>31</v>
      </c>
      <c r="BQ167" s="48" t="s">
        <v>31</v>
      </c>
      <c r="BR167" s="396"/>
      <c r="BS167" s="397"/>
      <c r="BT167" s="397"/>
    </row>
    <row r="168" spans="1:72">
      <c r="A168" s="478"/>
      <c r="B168" s="277" t="s">
        <v>35</v>
      </c>
      <c r="C168" s="79">
        <f>SUM(C169:C174)</f>
        <v>41.6</v>
      </c>
      <c r="D168" s="79"/>
      <c r="E168" s="100">
        <f t="shared" ref="E168:E174" si="124">C168/C182*100</f>
        <v>0.23744563294101537</v>
      </c>
      <c r="F168" s="100"/>
      <c r="G168" s="13" t="s">
        <v>31</v>
      </c>
      <c r="H168" s="13" t="s">
        <v>31</v>
      </c>
      <c r="I168" s="402">
        <f>SUM(I169:I174)</f>
        <v>12464.981949458483</v>
      </c>
      <c r="J168" s="116"/>
      <c r="K168" s="42">
        <f>IFERROR(I168/I$182*100,0)</f>
        <v>0.26397526317911257</v>
      </c>
      <c r="L168" s="53"/>
      <c r="M168" s="352">
        <f t="shared" si="114"/>
        <v>12464.981949458483</v>
      </c>
      <c r="N168" s="116"/>
      <c r="O168" s="330">
        <f>SUM(O169:O174)</f>
        <v>0</v>
      </c>
      <c r="P168" s="116"/>
      <c r="Q168" s="352">
        <f t="shared" si="121"/>
        <v>299.63898916967503</v>
      </c>
      <c r="R168" s="14"/>
      <c r="S168" s="13" t="s">
        <v>31</v>
      </c>
      <c r="T168" s="48" t="s">
        <v>31</v>
      </c>
      <c r="U168" s="79">
        <f>SUM(U169:U174)</f>
        <v>45.3</v>
      </c>
      <c r="V168" s="79"/>
      <c r="W168" s="100">
        <f t="shared" ref="W168:W174" si="125">U168/U182*100</f>
        <v>0.25438291085928638</v>
      </c>
      <c r="X168" s="100"/>
      <c r="Y168" s="13" t="s">
        <v>31</v>
      </c>
      <c r="Z168" s="13" t="s">
        <v>31</v>
      </c>
      <c r="AA168" s="402">
        <f>SUM(AA169:AA174)</f>
        <v>11674.229074889874</v>
      </c>
      <c r="AB168" s="116"/>
      <c r="AC168" s="42">
        <f>IFERROR(AA168/AA$182*100,0)</f>
        <v>0.24565755700360811</v>
      </c>
      <c r="AD168" s="53"/>
      <c r="AE168" s="352">
        <f t="shared" si="115"/>
        <v>11674.229074889874</v>
      </c>
      <c r="AF168" s="116"/>
      <c r="AG168" s="330">
        <f>SUM(AG169:AG174)</f>
        <v>0</v>
      </c>
      <c r="AH168" s="116"/>
      <c r="AI168" s="352">
        <f t="shared" si="122"/>
        <v>257.70925110132174</v>
      </c>
      <c r="AJ168" s="14"/>
      <c r="AK168" s="13" t="s">
        <v>31</v>
      </c>
      <c r="AL168" s="48" t="s">
        <v>31</v>
      </c>
      <c r="AM168" s="402">
        <f t="shared" si="117"/>
        <v>86.9</v>
      </c>
      <c r="AN168" s="116"/>
      <c r="AO168" s="42">
        <f t="shared" ref="AO168:AO174" si="126">AM168/AM182*100</f>
        <v>0.24598331049943961</v>
      </c>
      <c r="AP168" s="53"/>
      <c r="AQ168" s="36" t="s">
        <v>31</v>
      </c>
      <c r="AR168" s="14" t="s">
        <v>31</v>
      </c>
      <c r="AS168" s="330">
        <f t="shared" si="118"/>
        <v>24139.211024348355</v>
      </c>
      <c r="AT168" s="116"/>
      <c r="AU168" s="42">
        <f>IFERROR(AS168/AS$182*100,0)</f>
        <v>0.25478720545804018</v>
      </c>
      <c r="AV168" s="14"/>
      <c r="AW168" s="330">
        <f t="shared" si="119"/>
        <v>24139.211024348355</v>
      </c>
      <c r="AX168" s="48"/>
      <c r="AY168" s="330">
        <f t="shared" si="120"/>
        <v>0</v>
      </c>
      <c r="AZ168" s="116"/>
      <c r="BA168" s="352">
        <f t="shared" si="123"/>
        <v>277.78148474509038</v>
      </c>
      <c r="BB168" s="14"/>
      <c r="BC168" s="13" t="s">
        <v>31</v>
      </c>
      <c r="BD168" s="48" t="s">
        <v>31</v>
      </c>
      <c r="BE168" s="20"/>
      <c r="BF168" s="20"/>
      <c r="BG168" s="13" t="s">
        <v>31</v>
      </c>
      <c r="BH168" s="13" t="s">
        <v>31</v>
      </c>
      <c r="BI168" s="116"/>
      <c r="BJ168" s="116"/>
      <c r="BK168" s="14"/>
      <c r="BL168" s="116"/>
      <c r="BM168" s="116"/>
      <c r="BN168" s="116"/>
      <c r="BO168" s="116"/>
      <c r="BP168" s="13" t="s">
        <v>31</v>
      </c>
      <c r="BQ168" s="48" t="s">
        <v>31</v>
      </c>
      <c r="BR168" s="396"/>
      <c r="BS168" s="397"/>
      <c r="BT168" s="397"/>
    </row>
    <row r="169" spans="1:72" outlineLevel="1">
      <c r="A169" s="478"/>
      <c r="B169" s="277" t="s">
        <v>36</v>
      </c>
      <c r="C169" s="80">
        <v>14</v>
      </c>
      <c r="D169" s="80"/>
      <c r="E169" s="96">
        <f t="shared" si="124"/>
        <v>0.32228360957642732</v>
      </c>
      <c r="F169" s="96"/>
      <c r="G169" s="13" t="s">
        <v>31</v>
      </c>
      <c r="H169" s="13" t="s">
        <v>31</v>
      </c>
      <c r="I169" s="352">
        <v>4194.9458483754515</v>
      </c>
      <c r="J169" s="116"/>
      <c r="K169" s="40">
        <f>IFERROR(I169/I$183*100,0)</f>
        <v>0.1953060418406711</v>
      </c>
      <c r="L169" s="53"/>
      <c r="M169" s="352">
        <f t="shared" si="114"/>
        <v>4194.9458483754515</v>
      </c>
      <c r="N169" s="116"/>
      <c r="O169" s="116"/>
      <c r="P169" s="116"/>
      <c r="Q169" s="352">
        <f t="shared" si="121"/>
        <v>299.63898916967509</v>
      </c>
      <c r="R169" s="14"/>
      <c r="S169" s="13" t="s">
        <v>31</v>
      </c>
      <c r="T169" s="48" t="s">
        <v>31</v>
      </c>
      <c r="U169" s="80">
        <v>16.899999999999999</v>
      </c>
      <c r="V169" s="80"/>
      <c r="W169" s="96">
        <f t="shared" si="125"/>
        <v>0.38269927536231879</v>
      </c>
      <c r="X169" s="96"/>
      <c r="Y169" s="13" t="s">
        <v>31</v>
      </c>
      <c r="Z169" s="13" t="s">
        <v>31</v>
      </c>
      <c r="AA169" s="352">
        <v>4355.2863436123371</v>
      </c>
      <c r="AB169" s="116"/>
      <c r="AC169" s="40">
        <f>IFERROR(AA169/AA$183*100,0)</f>
        <v>0.18705741165968839</v>
      </c>
      <c r="AD169" s="53"/>
      <c r="AE169" s="352">
        <f t="shared" si="115"/>
        <v>4355.2863436123371</v>
      </c>
      <c r="AF169" s="116"/>
      <c r="AG169" s="116"/>
      <c r="AH169" s="116"/>
      <c r="AI169" s="352">
        <f t="shared" si="122"/>
        <v>257.70925110132174</v>
      </c>
      <c r="AJ169" s="14"/>
      <c r="AK169" s="13" t="s">
        <v>31</v>
      </c>
      <c r="AL169" s="48" t="s">
        <v>31</v>
      </c>
      <c r="AM169" s="352">
        <f t="shared" si="117"/>
        <v>30.9</v>
      </c>
      <c r="AN169" s="116"/>
      <c r="AO169" s="40">
        <f t="shared" si="126"/>
        <v>0.35273972602739723</v>
      </c>
      <c r="AP169" s="53"/>
      <c r="AQ169" s="36" t="s">
        <v>31</v>
      </c>
      <c r="AR169" s="14" t="s">
        <v>31</v>
      </c>
      <c r="AS169" s="36">
        <f t="shared" si="118"/>
        <v>8550.2321919877886</v>
      </c>
      <c r="AT169" s="116"/>
      <c r="AU169" s="40">
        <f>IFERROR(AS169/AS$183*100,0)</f>
        <v>0.19101547888626594</v>
      </c>
      <c r="AV169" s="14"/>
      <c r="AW169" s="36">
        <f t="shared" si="119"/>
        <v>8550.2321919877886</v>
      </c>
      <c r="AX169" s="48"/>
      <c r="AY169" s="36">
        <f t="shared" si="120"/>
        <v>0</v>
      </c>
      <c r="AZ169" s="116"/>
      <c r="BA169" s="352">
        <f t="shared" si="123"/>
        <v>276.70654343002553</v>
      </c>
      <c r="BB169" s="14"/>
      <c r="BC169" s="13" t="s">
        <v>31</v>
      </c>
      <c r="BD169" s="48" t="s">
        <v>31</v>
      </c>
      <c r="BE169" s="20"/>
      <c r="BF169" s="20"/>
      <c r="BG169" s="13" t="s">
        <v>31</v>
      </c>
      <c r="BH169" s="13" t="s">
        <v>31</v>
      </c>
      <c r="BI169" s="116"/>
      <c r="BJ169" s="116"/>
      <c r="BK169" s="14"/>
      <c r="BL169" s="116"/>
      <c r="BM169" s="116"/>
      <c r="BN169" s="116"/>
      <c r="BO169" s="116"/>
      <c r="BP169" s="13" t="s">
        <v>31</v>
      </c>
      <c r="BQ169" s="48" t="s">
        <v>31</v>
      </c>
      <c r="BR169" s="396"/>
      <c r="BS169" s="397"/>
      <c r="BT169" s="397"/>
    </row>
    <row r="170" spans="1:72" outlineLevel="1">
      <c r="A170" s="478"/>
      <c r="B170" s="277" t="s">
        <v>37</v>
      </c>
      <c r="C170" s="80">
        <f>13.5+0.7</f>
        <v>14.2</v>
      </c>
      <c r="D170" s="80"/>
      <c r="E170" s="96">
        <f t="shared" si="124"/>
        <v>0.32688766114180484</v>
      </c>
      <c r="F170" s="96"/>
      <c r="G170" s="13" t="s">
        <v>31</v>
      </c>
      <c r="H170" s="13" t="s">
        <v>31</v>
      </c>
      <c r="I170" s="352">
        <v>4254.8736462093857</v>
      </c>
      <c r="J170" s="116"/>
      <c r="K170" s="40">
        <f>IFERROR(I170/I$184*100,0)</f>
        <v>0.75783002096359875</v>
      </c>
      <c r="L170" s="53"/>
      <c r="M170" s="352">
        <f t="shared" si="114"/>
        <v>4254.8736462093857</v>
      </c>
      <c r="N170" s="116"/>
      <c r="O170" s="116"/>
      <c r="P170" s="116"/>
      <c r="Q170" s="352">
        <f t="shared" si="121"/>
        <v>299.63898916967509</v>
      </c>
      <c r="R170" s="14"/>
      <c r="S170" s="13" t="s">
        <v>31</v>
      </c>
      <c r="T170" s="48" t="s">
        <v>31</v>
      </c>
      <c r="U170" s="80">
        <v>14.1</v>
      </c>
      <c r="V170" s="80"/>
      <c r="W170" s="96">
        <f t="shared" si="125"/>
        <v>0.31929347826086957</v>
      </c>
      <c r="X170" s="96"/>
      <c r="Y170" s="13" t="s">
        <v>31</v>
      </c>
      <c r="Z170" s="13" t="s">
        <v>31</v>
      </c>
      <c r="AA170" s="352">
        <v>3633.7004405286366</v>
      </c>
      <c r="AB170" s="116"/>
      <c r="AC170" s="40">
        <f>IFERROR(AA170/AA$184*100,0)</f>
        <v>1.0503787894093195</v>
      </c>
      <c r="AD170" s="53"/>
      <c r="AE170" s="352">
        <f t="shared" si="115"/>
        <v>3633.7004405286366</v>
      </c>
      <c r="AF170" s="116"/>
      <c r="AG170" s="116"/>
      <c r="AH170" s="116"/>
      <c r="AI170" s="352">
        <f t="shared" si="122"/>
        <v>257.70925110132174</v>
      </c>
      <c r="AJ170" s="14"/>
      <c r="AK170" s="13" t="s">
        <v>31</v>
      </c>
      <c r="AL170" s="48" t="s">
        <v>31</v>
      </c>
      <c r="AM170" s="352">
        <f t="shared" si="117"/>
        <v>28.299999999999997</v>
      </c>
      <c r="AN170" s="116"/>
      <c r="AO170" s="40">
        <f t="shared" si="126"/>
        <v>0.3230593607305936</v>
      </c>
      <c r="AP170" s="53"/>
      <c r="AQ170" s="36" t="s">
        <v>31</v>
      </c>
      <c r="AR170" s="14" t="s">
        <v>31</v>
      </c>
      <c r="AS170" s="36">
        <f t="shared" si="118"/>
        <v>7888.5740867380227</v>
      </c>
      <c r="AT170" s="116"/>
      <c r="AU170" s="40">
        <f>IFERROR(AS170/AS$184*100,0)</f>
        <v>0.869363233965882</v>
      </c>
      <c r="AV170" s="14"/>
      <c r="AW170" s="36">
        <f t="shared" si="119"/>
        <v>7888.5740867380227</v>
      </c>
      <c r="AX170" s="48"/>
      <c r="AY170" s="36">
        <f t="shared" si="120"/>
        <v>0</v>
      </c>
      <c r="AZ170" s="116"/>
      <c r="BA170" s="352">
        <f t="shared" si="123"/>
        <v>278.74820094480651</v>
      </c>
      <c r="BB170" s="14"/>
      <c r="BC170" s="13" t="s">
        <v>31</v>
      </c>
      <c r="BD170" s="48" t="s">
        <v>31</v>
      </c>
      <c r="BE170" s="20"/>
      <c r="BF170" s="20"/>
      <c r="BG170" s="13" t="s">
        <v>31</v>
      </c>
      <c r="BH170" s="13" t="s">
        <v>31</v>
      </c>
      <c r="BI170" s="116"/>
      <c r="BJ170" s="116"/>
      <c r="BK170" s="14"/>
      <c r="BL170" s="116"/>
      <c r="BM170" s="116"/>
      <c r="BN170" s="116"/>
      <c r="BO170" s="116"/>
      <c r="BP170" s="13" t="s">
        <v>31</v>
      </c>
      <c r="BQ170" s="48" t="s">
        <v>31</v>
      </c>
      <c r="BR170" s="396"/>
      <c r="BS170" s="397"/>
      <c r="BT170" s="397"/>
    </row>
    <row r="171" spans="1:72" outlineLevel="1">
      <c r="A171" s="478"/>
      <c r="B171" s="277" t="s">
        <v>38</v>
      </c>
      <c r="C171" s="80">
        <v>12.4</v>
      </c>
      <c r="D171" s="80"/>
      <c r="E171" s="96">
        <f t="shared" si="124"/>
        <v>0.28545119705340699</v>
      </c>
      <c r="F171" s="96"/>
      <c r="G171" s="13" t="s">
        <v>31</v>
      </c>
      <c r="H171" s="13" t="s">
        <v>31</v>
      </c>
      <c r="I171" s="352">
        <v>3715.5234657039709</v>
      </c>
      <c r="J171" s="116"/>
      <c r="K171" s="40">
        <f>IFERROR(I171/I$185*100,0)</f>
        <v>0.77460951508025511</v>
      </c>
      <c r="L171" s="53"/>
      <c r="M171" s="352">
        <f t="shared" si="114"/>
        <v>3715.5234657039709</v>
      </c>
      <c r="N171" s="116"/>
      <c r="O171" s="116"/>
      <c r="P171" s="116"/>
      <c r="Q171" s="352">
        <f t="shared" si="121"/>
        <v>299.63898916967509</v>
      </c>
      <c r="R171" s="14"/>
      <c r="S171" s="13" t="s">
        <v>31</v>
      </c>
      <c r="T171" s="48" t="s">
        <v>31</v>
      </c>
      <c r="U171" s="80">
        <v>13.3</v>
      </c>
      <c r="V171" s="80"/>
      <c r="W171" s="96">
        <f t="shared" si="125"/>
        <v>0.30117753623188409</v>
      </c>
      <c r="X171" s="96"/>
      <c r="Y171" s="13" t="s">
        <v>31</v>
      </c>
      <c r="Z171" s="13" t="s">
        <v>31</v>
      </c>
      <c r="AA171" s="352">
        <v>3427.5330396475792</v>
      </c>
      <c r="AB171" s="116"/>
      <c r="AC171" s="40">
        <f>IFERROR(AA171/AA$185*100,0)</f>
        <v>0.66563237389560448</v>
      </c>
      <c r="AD171" s="53"/>
      <c r="AE171" s="352">
        <f t="shared" si="115"/>
        <v>3427.5330396475792</v>
      </c>
      <c r="AF171" s="116"/>
      <c r="AG171" s="116"/>
      <c r="AH171" s="116"/>
      <c r="AI171" s="352">
        <f t="shared" si="122"/>
        <v>257.70925110132174</v>
      </c>
      <c r="AJ171" s="14"/>
      <c r="AK171" s="13" t="s">
        <v>31</v>
      </c>
      <c r="AL171" s="48" t="s">
        <v>31</v>
      </c>
      <c r="AM171" s="352">
        <f t="shared" si="117"/>
        <v>25.700000000000003</v>
      </c>
      <c r="AN171" s="116"/>
      <c r="AO171" s="40">
        <f t="shared" si="126"/>
        <v>0.29337899543378998</v>
      </c>
      <c r="AP171" s="53"/>
      <c r="AQ171" s="36" t="s">
        <v>31</v>
      </c>
      <c r="AR171" s="14" t="s">
        <v>31</v>
      </c>
      <c r="AS171" s="36">
        <f t="shared" si="118"/>
        <v>7143.0565053515502</v>
      </c>
      <c r="AT171" s="116"/>
      <c r="AU171" s="40">
        <f>IFERROR(AS171/AS$185*100,0)</f>
        <v>0.71818897095278444</v>
      </c>
      <c r="AV171" s="14"/>
      <c r="AW171" s="36">
        <f t="shared" si="119"/>
        <v>7143.0565053515502</v>
      </c>
      <c r="AX171" s="48"/>
      <c r="AY171" s="36">
        <f t="shared" si="120"/>
        <v>0</v>
      </c>
      <c r="AZ171" s="116"/>
      <c r="BA171" s="352">
        <f t="shared" si="123"/>
        <v>277.93994184247276</v>
      </c>
      <c r="BB171" s="14"/>
      <c r="BC171" s="13" t="s">
        <v>31</v>
      </c>
      <c r="BD171" s="48" t="s">
        <v>31</v>
      </c>
      <c r="BE171" s="20"/>
      <c r="BF171" s="20"/>
      <c r="BG171" s="13" t="s">
        <v>31</v>
      </c>
      <c r="BH171" s="13" t="s">
        <v>31</v>
      </c>
      <c r="BI171" s="116"/>
      <c r="BJ171" s="116"/>
      <c r="BK171" s="14"/>
      <c r="BL171" s="116"/>
      <c r="BM171" s="116"/>
      <c r="BN171" s="116"/>
      <c r="BO171" s="116"/>
      <c r="BP171" s="13" t="s">
        <v>31</v>
      </c>
      <c r="BQ171" s="48" t="s">
        <v>31</v>
      </c>
      <c r="BR171" s="396"/>
      <c r="BS171" s="397"/>
      <c r="BT171" s="397"/>
    </row>
    <row r="172" spans="1:72" outlineLevel="1">
      <c r="A172" s="478"/>
      <c r="B172" s="277" t="s">
        <v>39</v>
      </c>
      <c r="C172" s="80">
        <v>1</v>
      </c>
      <c r="D172" s="80"/>
      <c r="E172" s="96">
        <f t="shared" si="124"/>
        <v>2.3020257826887661E-2</v>
      </c>
      <c r="F172" s="95"/>
      <c r="G172" s="13" t="s">
        <v>31</v>
      </c>
      <c r="H172" s="13" t="s">
        <v>31</v>
      </c>
      <c r="I172" s="352">
        <v>299.63898916967509</v>
      </c>
      <c r="J172" s="116"/>
      <c r="K172" s="40">
        <f>IFERROR(I172/I$186*100,0)</f>
        <v>0.17452245264213831</v>
      </c>
      <c r="L172" s="53"/>
      <c r="M172" s="352">
        <f t="shared" si="114"/>
        <v>299.63898916967509</v>
      </c>
      <c r="N172" s="116"/>
      <c r="O172" s="116"/>
      <c r="P172" s="116"/>
      <c r="Q172" s="352">
        <f t="shared" si="121"/>
        <v>299.63898916967509</v>
      </c>
      <c r="R172" s="14"/>
      <c r="S172" s="13" t="s">
        <v>31</v>
      </c>
      <c r="T172" s="48" t="s">
        <v>31</v>
      </c>
      <c r="U172" s="80">
        <v>1</v>
      </c>
      <c r="V172" s="80"/>
      <c r="W172" s="96">
        <f t="shared" si="125"/>
        <v>2.2644927536231884E-2</v>
      </c>
      <c r="X172" s="95"/>
      <c r="Y172" s="13" t="s">
        <v>31</v>
      </c>
      <c r="Z172" s="13" t="s">
        <v>31</v>
      </c>
      <c r="AA172" s="352">
        <v>257.70925110132174</v>
      </c>
      <c r="AB172" s="116"/>
      <c r="AC172" s="40">
        <f>IFERROR(AA172/AA$186*100,0)</f>
        <v>0.15174539498710468</v>
      </c>
      <c r="AD172" s="53"/>
      <c r="AE172" s="352">
        <f t="shared" si="115"/>
        <v>257.70925110132174</v>
      </c>
      <c r="AF172" s="116"/>
      <c r="AG172" s="116"/>
      <c r="AH172" s="116"/>
      <c r="AI172" s="352">
        <f t="shared" si="122"/>
        <v>257.70925110132174</v>
      </c>
      <c r="AJ172" s="14"/>
      <c r="AK172" s="13" t="s">
        <v>31</v>
      </c>
      <c r="AL172" s="48" t="s">
        <v>31</v>
      </c>
      <c r="AM172" s="352">
        <f t="shared" si="117"/>
        <v>2</v>
      </c>
      <c r="AN172" s="116"/>
      <c r="AO172" s="40">
        <f t="shared" si="126"/>
        <v>2.2831050228310501E-2</v>
      </c>
      <c r="AP172" s="53"/>
      <c r="AQ172" s="36" t="s">
        <v>31</v>
      </c>
      <c r="AR172" s="14" t="s">
        <v>31</v>
      </c>
      <c r="AS172" s="36">
        <f t="shared" si="118"/>
        <v>557.34824027099683</v>
      </c>
      <c r="AT172" s="116"/>
      <c r="AU172" s="40">
        <f>IFERROR(AS172/AS$186*100,0)</f>
        <v>0.16319597386460333</v>
      </c>
      <c r="AV172" s="14"/>
      <c r="AW172" s="36">
        <f t="shared" si="119"/>
        <v>557.34824027099683</v>
      </c>
      <c r="AX172" s="48"/>
      <c r="AY172" s="36">
        <f t="shared" si="120"/>
        <v>0</v>
      </c>
      <c r="AZ172" s="116"/>
      <c r="BA172" s="352">
        <f t="shared" si="123"/>
        <v>278.67412013549841</v>
      </c>
      <c r="BB172" s="14"/>
      <c r="BC172" s="13" t="s">
        <v>31</v>
      </c>
      <c r="BD172" s="48" t="s">
        <v>31</v>
      </c>
      <c r="BE172" s="20"/>
      <c r="BF172" s="20"/>
      <c r="BG172" s="13" t="s">
        <v>31</v>
      </c>
      <c r="BH172" s="13" t="s">
        <v>31</v>
      </c>
      <c r="BI172" s="116"/>
      <c r="BJ172" s="116"/>
      <c r="BK172" s="14"/>
      <c r="BL172" s="116"/>
      <c r="BM172" s="116"/>
      <c r="BN172" s="116"/>
      <c r="BO172" s="116"/>
      <c r="BP172" s="13" t="s">
        <v>31</v>
      </c>
      <c r="BQ172" s="48" t="s">
        <v>31</v>
      </c>
      <c r="BR172" s="396"/>
      <c r="BS172" s="397"/>
      <c r="BT172" s="397"/>
    </row>
    <row r="173" spans="1:72" outlineLevel="1">
      <c r="A173" s="478"/>
      <c r="B173" s="277" t="s">
        <v>40</v>
      </c>
      <c r="C173" s="80">
        <v>0</v>
      </c>
      <c r="D173" s="101"/>
      <c r="E173" s="96">
        <f t="shared" si="124"/>
        <v>0</v>
      </c>
      <c r="F173" s="102"/>
      <c r="G173" s="157" t="s">
        <v>31</v>
      </c>
      <c r="H173" s="157" t="s">
        <v>31</v>
      </c>
      <c r="I173" s="157" t="s">
        <v>31</v>
      </c>
      <c r="J173" s="157" t="s">
        <v>31</v>
      </c>
      <c r="K173" s="40" t="s">
        <v>31</v>
      </c>
      <c r="L173" s="436" t="s">
        <v>31</v>
      </c>
      <c r="M173" s="157" t="s">
        <v>31</v>
      </c>
      <c r="N173" s="157" t="s">
        <v>31</v>
      </c>
      <c r="O173" s="157" t="s">
        <v>31</v>
      </c>
      <c r="P173" s="157" t="s">
        <v>31</v>
      </c>
      <c r="Q173" s="361">
        <f t="shared" si="121"/>
        <v>0</v>
      </c>
      <c r="R173" s="157" t="s">
        <v>31</v>
      </c>
      <c r="S173" s="157" t="s">
        <v>31</v>
      </c>
      <c r="T173" s="158" t="s">
        <v>31</v>
      </c>
      <c r="U173" s="80">
        <v>0</v>
      </c>
      <c r="V173" s="101"/>
      <c r="W173" s="96">
        <f t="shared" si="125"/>
        <v>0</v>
      </c>
      <c r="X173" s="102"/>
      <c r="Y173" s="157" t="s">
        <v>31</v>
      </c>
      <c r="Z173" s="157" t="s">
        <v>31</v>
      </c>
      <c r="AA173" s="157" t="s">
        <v>31</v>
      </c>
      <c r="AB173" s="157" t="s">
        <v>31</v>
      </c>
      <c r="AC173" s="40" t="s">
        <v>31</v>
      </c>
      <c r="AD173" s="437" t="s">
        <v>31</v>
      </c>
      <c r="AE173" s="157" t="s">
        <v>31</v>
      </c>
      <c r="AF173" s="157" t="s">
        <v>31</v>
      </c>
      <c r="AG173" s="157" t="s">
        <v>31</v>
      </c>
      <c r="AH173" s="157" t="s">
        <v>31</v>
      </c>
      <c r="AI173" s="361">
        <f t="shared" si="122"/>
        <v>0</v>
      </c>
      <c r="AJ173" s="157" t="s">
        <v>31</v>
      </c>
      <c r="AK173" s="157" t="s">
        <v>31</v>
      </c>
      <c r="AL173" s="158" t="s">
        <v>31</v>
      </c>
      <c r="AM173" s="157">
        <f t="shared" si="117"/>
        <v>0</v>
      </c>
      <c r="AN173" s="157" t="s">
        <v>31</v>
      </c>
      <c r="AO173" s="40">
        <f t="shared" si="126"/>
        <v>0</v>
      </c>
      <c r="AP173" s="157" t="s">
        <v>31</v>
      </c>
      <c r="AQ173" s="157" t="s">
        <v>31</v>
      </c>
      <c r="AR173" s="157" t="s">
        <v>31</v>
      </c>
      <c r="AS173" s="361" t="s">
        <v>31</v>
      </c>
      <c r="AT173" s="157" t="s">
        <v>31</v>
      </c>
      <c r="AU173" s="40" t="s">
        <v>31</v>
      </c>
      <c r="AV173" s="157" t="s">
        <v>31</v>
      </c>
      <c r="AW173" s="361" t="s">
        <v>31</v>
      </c>
      <c r="AX173" s="158" t="s">
        <v>31</v>
      </c>
      <c r="AY173" s="361" t="s">
        <v>31</v>
      </c>
      <c r="AZ173" s="157" t="s">
        <v>31</v>
      </c>
      <c r="BA173" s="361">
        <f t="shared" si="123"/>
        <v>0</v>
      </c>
      <c r="BB173" s="157" t="s">
        <v>31</v>
      </c>
      <c r="BC173" s="157" t="s">
        <v>31</v>
      </c>
      <c r="BD173" s="158" t="s">
        <v>31</v>
      </c>
      <c r="BE173" s="156" t="s">
        <v>31</v>
      </c>
      <c r="BF173" s="156" t="s">
        <v>31</v>
      </c>
      <c r="BG173" s="157" t="s">
        <v>31</v>
      </c>
      <c r="BH173" s="157" t="s">
        <v>31</v>
      </c>
      <c r="BI173" s="157" t="s">
        <v>31</v>
      </c>
      <c r="BJ173" s="157" t="s">
        <v>31</v>
      </c>
      <c r="BK173" s="157" t="s">
        <v>31</v>
      </c>
      <c r="BL173" s="157" t="s">
        <v>31</v>
      </c>
      <c r="BM173" s="157" t="s">
        <v>31</v>
      </c>
      <c r="BN173" s="157" t="s">
        <v>31</v>
      </c>
      <c r="BO173" s="157" t="s">
        <v>31</v>
      </c>
      <c r="BP173" s="157" t="s">
        <v>31</v>
      </c>
      <c r="BQ173" s="158" t="s">
        <v>31</v>
      </c>
      <c r="BR173" s="396"/>
      <c r="BS173" s="397"/>
      <c r="BT173" s="397"/>
    </row>
    <row r="174" spans="1:72" ht="11" outlineLevel="1" thickBot="1">
      <c r="A174" s="479"/>
      <c r="B174" s="324" t="s">
        <v>41</v>
      </c>
      <c r="C174" s="103">
        <v>0</v>
      </c>
      <c r="D174" s="104"/>
      <c r="E174" s="99">
        <f t="shared" si="124"/>
        <v>0</v>
      </c>
      <c r="F174" s="98"/>
      <c r="G174" s="160" t="s">
        <v>31</v>
      </c>
      <c r="H174" s="160" t="s">
        <v>31</v>
      </c>
      <c r="I174" s="161"/>
      <c r="J174" s="161"/>
      <c r="K174" s="78">
        <f>IFERROR(I174/I$188*100,0)</f>
        <v>0</v>
      </c>
      <c r="L174" s="166"/>
      <c r="M174" s="161">
        <f t="shared" ref="M174" si="127">I174-O174</f>
        <v>0</v>
      </c>
      <c r="N174" s="161"/>
      <c r="O174" s="161"/>
      <c r="P174" s="161"/>
      <c r="Q174" s="362">
        <f t="shared" si="121"/>
        <v>0</v>
      </c>
      <c r="R174" s="8"/>
      <c r="S174" s="160" t="s">
        <v>31</v>
      </c>
      <c r="T174" s="162" t="s">
        <v>31</v>
      </c>
      <c r="U174" s="103">
        <v>0</v>
      </c>
      <c r="V174" s="104"/>
      <c r="W174" s="99">
        <f t="shared" si="125"/>
        <v>0</v>
      </c>
      <c r="X174" s="98"/>
      <c r="Y174" s="160" t="s">
        <v>31</v>
      </c>
      <c r="Z174" s="160" t="s">
        <v>31</v>
      </c>
      <c r="AA174" s="161"/>
      <c r="AB174" s="161"/>
      <c r="AC174" s="78">
        <f>IFERROR(AA174/AA$188*100,0)</f>
        <v>0</v>
      </c>
      <c r="AD174" s="166"/>
      <c r="AE174" s="161">
        <f t="shared" ref="AE174:AE177" si="128">AA174-AG174</f>
        <v>0</v>
      </c>
      <c r="AF174" s="161"/>
      <c r="AG174" s="161"/>
      <c r="AH174" s="161"/>
      <c r="AI174" s="362">
        <f t="shared" si="122"/>
        <v>0</v>
      </c>
      <c r="AJ174" s="8"/>
      <c r="AK174" s="160" t="s">
        <v>31</v>
      </c>
      <c r="AL174" s="162" t="s">
        <v>31</v>
      </c>
      <c r="AM174" s="161">
        <f>C174+U174</f>
        <v>0</v>
      </c>
      <c r="AN174" s="161"/>
      <c r="AO174" s="78">
        <f t="shared" si="126"/>
        <v>0</v>
      </c>
      <c r="AP174" s="166"/>
      <c r="AQ174" s="8" t="s">
        <v>31</v>
      </c>
      <c r="AR174" s="8" t="s">
        <v>31</v>
      </c>
      <c r="AS174" s="420">
        <f>I174+AA174</f>
        <v>0</v>
      </c>
      <c r="AT174" s="161"/>
      <c r="AU174" s="78">
        <f>IFERROR(AS174/AS$188*100,0)</f>
        <v>0</v>
      </c>
      <c r="AV174" s="8"/>
      <c r="AW174" s="420">
        <f>M174+AE174</f>
        <v>0</v>
      </c>
      <c r="AX174" s="162"/>
      <c r="AY174" s="420">
        <f>O174+AG174</f>
        <v>0</v>
      </c>
      <c r="AZ174" s="161"/>
      <c r="BA174" s="362">
        <f t="shared" si="123"/>
        <v>0</v>
      </c>
      <c r="BB174" s="8"/>
      <c r="BC174" s="160" t="s">
        <v>31</v>
      </c>
      <c r="BD174" s="162" t="s">
        <v>31</v>
      </c>
      <c r="BE174" s="159"/>
      <c r="BF174" s="159"/>
      <c r="BG174" s="160" t="s">
        <v>31</v>
      </c>
      <c r="BH174" s="160" t="s">
        <v>31</v>
      </c>
      <c r="BI174" s="161"/>
      <c r="BJ174" s="161"/>
      <c r="BK174" s="8"/>
      <c r="BL174" s="161"/>
      <c r="BM174" s="161"/>
      <c r="BN174" s="161"/>
      <c r="BO174" s="161"/>
      <c r="BP174" s="160" t="s">
        <v>31</v>
      </c>
      <c r="BQ174" s="162" t="s">
        <v>31</v>
      </c>
      <c r="BR174" s="396"/>
      <c r="BS174" s="397"/>
      <c r="BT174" s="397"/>
    </row>
    <row r="175" spans="1:72" s="45" customFormat="1" ht="12" customHeight="1">
      <c r="A175" s="480" t="s">
        <v>56</v>
      </c>
      <c r="B175" s="147" t="s">
        <v>57</v>
      </c>
      <c r="C175" s="81" t="s">
        <v>31</v>
      </c>
      <c r="D175" s="82" t="s">
        <v>31</v>
      </c>
      <c r="E175" s="77" t="s">
        <v>31</v>
      </c>
      <c r="F175" s="77" t="s">
        <v>31</v>
      </c>
      <c r="G175" s="26" t="s">
        <v>31</v>
      </c>
      <c r="H175" s="26" t="s">
        <v>31</v>
      </c>
      <c r="I175" s="351">
        <f>I176+I177</f>
        <v>1163166.42</v>
      </c>
      <c r="J175" s="114"/>
      <c r="K175" s="369">
        <f t="shared" ref="K175:K177" si="129">I175/I$180*100</f>
        <v>14.780420922831109</v>
      </c>
      <c r="L175" s="26"/>
      <c r="M175" s="351">
        <f t="shared" si="84"/>
        <v>1163166.42</v>
      </c>
      <c r="N175" s="114"/>
      <c r="O175" s="114">
        <f>SUM(O176:O177)</f>
        <v>0</v>
      </c>
      <c r="P175" s="114"/>
      <c r="Q175" s="26" t="s">
        <v>31</v>
      </c>
      <c r="R175" s="26" t="s">
        <v>31</v>
      </c>
      <c r="S175" s="26" t="s">
        <v>31</v>
      </c>
      <c r="T175" s="27" t="s">
        <v>31</v>
      </c>
      <c r="U175" s="81" t="s">
        <v>31</v>
      </c>
      <c r="V175" s="82" t="s">
        <v>31</v>
      </c>
      <c r="W175" s="77" t="s">
        <v>31</v>
      </c>
      <c r="X175" s="77" t="s">
        <v>31</v>
      </c>
      <c r="Y175" s="26" t="s">
        <v>31</v>
      </c>
      <c r="Z175" s="26" t="s">
        <v>31</v>
      </c>
      <c r="AA175" s="351">
        <f>AA176+AA177</f>
        <v>1163166.42</v>
      </c>
      <c r="AB175" s="114"/>
      <c r="AC175" s="369">
        <f t="shared" ref="AC175:AC177" si="130">AA175/AA$180*100</f>
        <v>13.712162049606249</v>
      </c>
      <c r="AD175" s="26"/>
      <c r="AE175" s="351">
        <f t="shared" si="128"/>
        <v>1163166.42</v>
      </c>
      <c r="AF175" s="114"/>
      <c r="AG175" s="114">
        <f>SUM(AG176:AG177)</f>
        <v>0</v>
      </c>
      <c r="AH175" s="114"/>
      <c r="AI175" s="26" t="s">
        <v>31</v>
      </c>
      <c r="AJ175" s="26" t="s">
        <v>31</v>
      </c>
      <c r="AK175" s="26" t="s">
        <v>31</v>
      </c>
      <c r="AL175" s="27" t="s">
        <v>31</v>
      </c>
      <c r="AM175" s="351" t="s">
        <v>31</v>
      </c>
      <c r="AN175" s="114" t="s">
        <v>31</v>
      </c>
      <c r="AO175" s="369" t="s">
        <v>31</v>
      </c>
      <c r="AP175" s="26" t="s">
        <v>31</v>
      </c>
      <c r="AQ175" s="34" t="s">
        <v>31</v>
      </c>
      <c r="AR175" s="26" t="s">
        <v>31</v>
      </c>
      <c r="AS175" s="34">
        <f>AS176+AS177</f>
        <v>2326332.84</v>
      </c>
      <c r="AT175" s="114"/>
      <c r="AU175" s="369">
        <f t="shared" ref="AU175:AU177" si="131">AS175/AS$180*100</f>
        <v>14.226265625079176</v>
      </c>
      <c r="AV175" s="26"/>
      <c r="AW175" s="34">
        <f t="shared" ref="AW175" si="132">AS175-AY175</f>
        <v>2326332.84</v>
      </c>
      <c r="AX175" s="27"/>
      <c r="AY175" s="34">
        <f>SUM(AY176:AY177)</f>
        <v>0</v>
      </c>
      <c r="AZ175" s="114"/>
      <c r="BA175" s="26" t="s">
        <v>31</v>
      </c>
      <c r="BB175" s="26" t="s">
        <v>31</v>
      </c>
      <c r="BC175" s="26" t="s">
        <v>31</v>
      </c>
      <c r="BD175" s="27" t="s">
        <v>31</v>
      </c>
      <c r="BE175" s="25" t="s">
        <v>31</v>
      </c>
      <c r="BF175" s="25" t="s">
        <v>31</v>
      </c>
      <c r="BG175" s="26" t="s">
        <v>31</v>
      </c>
      <c r="BH175" s="26" t="s">
        <v>31</v>
      </c>
      <c r="BI175" s="114"/>
      <c r="BJ175" s="114"/>
      <c r="BK175" s="26" t="s">
        <v>31</v>
      </c>
      <c r="BL175" s="114"/>
      <c r="BM175" s="114"/>
      <c r="BN175" s="114"/>
      <c r="BO175" s="114"/>
      <c r="BP175" s="26" t="s">
        <v>31</v>
      </c>
      <c r="BQ175" s="27" t="s">
        <v>31</v>
      </c>
      <c r="BR175" s="396"/>
      <c r="BS175" s="397"/>
      <c r="BT175" s="397"/>
    </row>
    <row r="176" spans="1:72" ht="12" customHeight="1">
      <c r="A176" s="478"/>
      <c r="B176" s="277" t="s">
        <v>58</v>
      </c>
      <c r="C176" s="80" t="s">
        <v>31</v>
      </c>
      <c r="D176" s="105" t="s">
        <v>31</v>
      </c>
      <c r="E176" s="105" t="s">
        <v>31</v>
      </c>
      <c r="F176" s="47" t="s">
        <v>31</v>
      </c>
      <c r="G176" s="13" t="s">
        <v>31</v>
      </c>
      <c r="H176" s="13" t="s">
        <v>31</v>
      </c>
      <c r="I176" s="341">
        <v>3300</v>
      </c>
      <c r="J176" s="115"/>
      <c r="K176" s="39">
        <f t="shared" si="129"/>
        <v>4.1933285045610814E-2</v>
      </c>
      <c r="L176" s="13"/>
      <c r="M176" s="341">
        <f t="shared" si="84"/>
        <v>3300</v>
      </c>
      <c r="N176" s="115"/>
      <c r="O176" s="115">
        <v>0</v>
      </c>
      <c r="P176" s="115"/>
      <c r="Q176" s="13" t="s">
        <v>31</v>
      </c>
      <c r="R176" s="13" t="s">
        <v>31</v>
      </c>
      <c r="S176" s="13" t="s">
        <v>31</v>
      </c>
      <c r="T176" s="48" t="s">
        <v>31</v>
      </c>
      <c r="U176" s="80" t="s">
        <v>31</v>
      </c>
      <c r="V176" s="105" t="s">
        <v>31</v>
      </c>
      <c r="W176" s="105" t="s">
        <v>31</v>
      </c>
      <c r="X176" s="47" t="s">
        <v>31</v>
      </c>
      <c r="Y176" s="13" t="s">
        <v>31</v>
      </c>
      <c r="Z176" s="13" t="s">
        <v>31</v>
      </c>
      <c r="AA176" s="341">
        <v>3300</v>
      </c>
      <c r="AB176" s="115"/>
      <c r="AC176" s="39">
        <f t="shared" si="130"/>
        <v>3.890254565954597E-2</v>
      </c>
      <c r="AD176" s="13"/>
      <c r="AE176" s="341">
        <f t="shared" si="128"/>
        <v>3300</v>
      </c>
      <c r="AF176" s="115"/>
      <c r="AG176" s="115">
        <v>0</v>
      </c>
      <c r="AH176" s="115"/>
      <c r="AI176" s="13" t="s">
        <v>31</v>
      </c>
      <c r="AJ176" s="13" t="s">
        <v>31</v>
      </c>
      <c r="AK176" s="13" t="s">
        <v>31</v>
      </c>
      <c r="AL176" s="48" t="s">
        <v>31</v>
      </c>
      <c r="AM176" s="341" t="s">
        <v>31</v>
      </c>
      <c r="AN176" s="115" t="s">
        <v>31</v>
      </c>
      <c r="AO176" s="39" t="s">
        <v>31</v>
      </c>
      <c r="AP176" s="13" t="s">
        <v>31</v>
      </c>
      <c r="AQ176" s="411" t="s">
        <v>31</v>
      </c>
      <c r="AR176" s="13" t="s">
        <v>31</v>
      </c>
      <c r="AS176" s="411">
        <f t="shared" ref="AS176:AS177" si="133">I176+AA176</f>
        <v>6600</v>
      </c>
      <c r="AT176" s="115"/>
      <c r="AU176" s="39">
        <f t="shared" si="131"/>
        <v>4.0361100316807015E-2</v>
      </c>
      <c r="AV176" s="13"/>
      <c r="AW176" s="411">
        <f t="shared" ref="AW176:AW194" si="134">M176+AE176</f>
        <v>6600</v>
      </c>
      <c r="AX176" s="48"/>
      <c r="AY176" s="411">
        <v>0</v>
      </c>
      <c r="AZ176" s="115"/>
      <c r="BA176" s="13" t="s">
        <v>31</v>
      </c>
      <c r="BB176" s="13" t="s">
        <v>31</v>
      </c>
      <c r="BC176" s="13" t="s">
        <v>31</v>
      </c>
      <c r="BD176" s="48" t="s">
        <v>31</v>
      </c>
      <c r="BE176" s="23" t="s">
        <v>31</v>
      </c>
      <c r="BF176" s="23" t="s">
        <v>31</v>
      </c>
      <c r="BG176" s="13" t="s">
        <v>31</v>
      </c>
      <c r="BH176" s="13" t="s">
        <v>31</v>
      </c>
      <c r="BI176" s="115"/>
      <c r="BJ176" s="115"/>
      <c r="BK176" s="13" t="s">
        <v>31</v>
      </c>
      <c r="BL176" s="115"/>
      <c r="BM176" s="115"/>
      <c r="BN176" s="115"/>
      <c r="BO176" s="115"/>
      <c r="BP176" s="13" t="s">
        <v>31</v>
      </c>
      <c r="BQ176" s="48" t="s">
        <v>31</v>
      </c>
      <c r="BR176" s="396"/>
      <c r="BS176" s="397"/>
      <c r="BT176" s="397"/>
    </row>
    <row r="177" spans="1:72" ht="12" customHeight="1" thickBot="1">
      <c r="A177" s="479"/>
      <c r="B177" s="277" t="s">
        <v>59</v>
      </c>
      <c r="C177" s="80" t="s">
        <v>31</v>
      </c>
      <c r="D177" s="105" t="s">
        <v>31</v>
      </c>
      <c r="E177" s="47" t="s">
        <v>31</v>
      </c>
      <c r="F177" s="47" t="s">
        <v>31</v>
      </c>
      <c r="G177" s="13" t="s">
        <v>31</v>
      </c>
      <c r="H177" s="13" t="s">
        <v>31</v>
      </c>
      <c r="I177" s="363">
        <v>1159866.42</v>
      </c>
      <c r="J177" s="115"/>
      <c r="K177" s="39">
        <f t="shared" si="129"/>
        <v>14.738487637785497</v>
      </c>
      <c r="L177" s="13"/>
      <c r="M177" s="363">
        <f t="shared" si="84"/>
        <v>1159866.42</v>
      </c>
      <c r="N177" s="115"/>
      <c r="O177" s="115">
        <v>0</v>
      </c>
      <c r="P177" s="115"/>
      <c r="Q177" s="13" t="s">
        <v>31</v>
      </c>
      <c r="R177" s="13" t="s">
        <v>31</v>
      </c>
      <c r="S177" s="13" t="s">
        <v>31</v>
      </c>
      <c r="T177" s="48" t="s">
        <v>31</v>
      </c>
      <c r="U177" s="80" t="s">
        <v>31</v>
      </c>
      <c r="V177" s="105" t="s">
        <v>31</v>
      </c>
      <c r="W177" s="47" t="s">
        <v>31</v>
      </c>
      <c r="X177" s="47" t="s">
        <v>31</v>
      </c>
      <c r="Y177" s="13" t="s">
        <v>31</v>
      </c>
      <c r="Z177" s="13" t="s">
        <v>31</v>
      </c>
      <c r="AA177" s="363">
        <v>1159866.42</v>
      </c>
      <c r="AB177" s="115"/>
      <c r="AC177" s="39">
        <f t="shared" si="130"/>
        <v>13.673259503946705</v>
      </c>
      <c r="AD177" s="13"/>
      <c r="AE177" s="363">
        <f t="shared" si="128"/>
        <v>1159866.42</v>
      </c>
      <c r="AF177" s="115"/>
      <c r="AG177" s="115">
        <v>0</v>
      </c>
      <c r="AH177" s="115"/>
      <c r="AI177" s="13" t="s">
        <v>31</v>
      </c>
      <c r="AJ177" s="13" t="s">
        <v>31</v>
      </c>
      <c r="AK177" s="13" t="s">
        <v>31</v>
      </c>
      <c r="AL177" s="48" t="s">
        <v>31</v>
      </c>
      <c r="AM177" s="363" t="s">
        <v>31</v>
      </c>
      <c r="AN177" s="115" t="s">
        <v>31</v>
      </c>
      <c r="AO177" s="39" t="s">
        <v>31</v>
      </c>
      <c r="AP177" s="13" t="s">
        <v>31</v>
      </c>
      <c r="AQ177" s="439" t="s">
        <v>31</v>
      </c>
      <c r="AR177" s="13" t="s">
        <v>31</v>
      </c>
      <c r="AS177" s="411">
        <f t="shared" si="133"/>
        <v>2319732.84</v>
      </c>
      <c r="AT177" s="115"/>
      <c r="AU177" s="39">
        <f t="shared" si="131"/>
        <v>14.185904524762369</v>
      </c>
      <c r="AV177" s="13"/>
      <c r="AW177" s="411">
        <f t="shared" si="134"/>
        <v>2319732.84</v>
      </c>
      <c r="AX177" s="48"/>
      <c r="AY177" s="411">
        <v>0</v>
      </c>
      <c r="AZ177" s="115"/>
      <c r="BA177" s="13" t="s">
        <v>31</v>
      </c>
      <c r="BB177" s="13" t="s">
        <v>31</v>
      </c>
      <c r="BC177" s="13" t="s">
        <v>31</v>
      </c>
      <c r="BD177" s="48" t="s">
        <v>31</v>
      </c>
      <c r="BE177" s="23" t="s">
        <v>31</v>
      </c>
      <c r="BF177" s="23" t="s">
        <v>31</v>
      </c>
      <c r="BG177" s="13" t="s">
        <v>31</v>
      </c>
      <c r="BH177" s="13" t="s">
        <v>31</v>
      </c>
      <c r="BI177" s="115"/>
      <c r="BJ177" s="115"/>
      <c r="BK177" s="13" t="s">
        <v>31</v>
      </c>
      <c r="BL177" s="115"/>
      <c r="BM177" s="115"/>
      <c r="BN177" s="115"/>
      <c r="BO177" s="115"/>
      <c r="BP177" s="13" t="s">
        <v>31</v>
      </c>
      <c r="BQ177" s="48" t="s">
        <v>31</v>
      </c>
      <c r="BR177" s="396"/>
      <c r="BS177" s="397"/>
      <c r="BT177" s="397"/>
    </row>
    <row r="178" spans="1:72" s="45" customFormat="1" ht="10.5" customHeight="1">
      <c r="A178" s="462" t="s">
        <v>60</v>
      </c>
      <c r="B178" s="168" t="s">
        <v>61</v>
      </c>
      <c r="C178" s="295">
        <f>C179+C182</f>
        <v>26207.799999999996</v>
      </c>
      <c r="D178" s="60"/>
      <c r="E178" s="60">
        <f>E164+E153+E142+E131+E114</f>
        <v>92.635780187577751</v>
      </c>
      <c r="F178" s="60"/>
      <c r="G178" s="169" t="s">
        <v>31</v>
      </c>
      <c r="H178" s="169" t="s">
        <v>31</v>
      </c>
      <c r="I178" s="335">
        <f>I179+I182</f>
        <v>14819148.57</v>
      </c>
      <c r="J178" s="170"/>
      <c r="K178" s="375">
        <f t="shared" ref="K178:K188" si="135">I178/I$199*100</f>
        <v>85.526154357445137</v>
      </c>
      <c r="L178" s="170"/>
      <c r="M178" s="335">
        <f>M179+M182</f>
        <v>14360458.57</v>
      </c>
      <c r="N178" s="170"/>
      <c r="O178" s="335">
        <f>O179+O182</f>
        <v>455390</v>
      </c>
      <c r="P178" s="170"/>
      <c r="Q178" s="335">
        <f t="shared" ref="Q178:Q188" si="136">IFERROR(I178/C178,0)</f>
        <v>565.44801814726929</v>
      </c>
      <c r="R178" s="169"/>
      <c r="S178" s="169" t="s">
        <v>31</v>
      </c>
      <c r="T178" s="171" t="s">
        <v>31</v>
      </c>
      <c r="U178" s="295">
        <f>U179+U182</f>
        <v>26639.8</v>
      </c>
      <c r="V178" s="60"/>
      <c r="W178" s="60">
        <f>W164+W153+W142+W131+W114</f>
        <v>92.218410048123488</v>
      </c>
      <c r="X178" s="60"/>
      <c r="Y178" s="169" t="s">
        <v>31</v>
      </c>
      <c r="Z178" s="169" t="s">
        <v>31</v>
      </c>
      <c r="AA178" s="335">
        <f>AA179+AA182</f>
        <v>14665803.389999999</v>
      </c>
      <c r="AB178" s="170"/>
      <c r="AC178" s="375">
        <f t="shared" ref="AC178:AC188" si="137">AA178/AA$199*100</f>
        <v>84.507766277587621</v>
      </c>
      <c r="AD178" s="170"/>
      <c r="AE178" s="335">
        <f>AE179+AE182</f>
        <v>14441253.389999999</v>
      </c>
      <c r="AF178" s="170"/>
      <c r="AG178" s="335">
        <f>AG179+AG182</f>
        <v>221250</v>
      </c>
      <c r="AH178" s="170"/>
      <c r="AI178" s="335">
        <f t="shared" ref="AI178:AI188" si="138">IFERROR(AA178/U178,0)</f>
        <v>550.52227832040774</v>
      </c>
      <c r="AJ178" s="169"/>
      <c r="AK178" s="169" t="s">
        <v>31</v>
      </c>
      <c r="AL178" s="171" t="s">
        <v>31</v>
      </c>
      <c r="AM178" s="335">
        <f t="shared" ref="AM178:AM188" si="139">C178+U178</f>
        <v>52847.599999999991</v>
      </c>
      <c r="AN178" s="170"/>
      <c r="AO178" s="375">
        <f>AO164+AO153+AO142+AO131+AO114</f>
        <v>92.425389232434412</v>
      </c>
      <c r="AP178" s="170"/>
      <c r="AQ178" s="421" t="s">
        <v>31</v>
      </c>
      <c r="AR178" s="169" t="s">
        <v>31</v>
      </c>
      <c r="AS178" s="421">
        <f t="shared" ref="AS178:AS188" si="140">I178+AA178</f>
        <v>29484951.960000001</v>
      </c>
      <c r="AT178" s="170"/>
      <c r="AU178" s="375">
        <f t="shared" ref="AU178:AU188" si="141">AS178/AS$199*100</f>
        <v>85.016558791041319</v>
      </c>
      <c r="AV178" s="169"/>
      <c r="AW178" s="421">
        <f t="shared" si="134"/>
        <v>28801711.960000001</v>
      </c>
      <c r="AX178" s="171"/>
      <c r="AY178" s="421">
        <f t="shared" ref="AY178:AY194" si="142">O178+AG178</f>
        <v>676640</v>
      </c>
      <c r="AZ178" s="170"/>
      <c r="BA178" s="335">
        <f t="shared" ref="BA178:BA188" si="143">IFERROR(AS178/AM178,0)</f>
        <v>557.92414338588708</v>
      </c>
      <c r="BB178" s="169"/>
      <c r="BC178" s="169" t="s">
        <v>31</v>
      </c>
      <c r="BD178" s="171" t="s">
        <v>31</v>
      </c>
      <c r="BE178" s="172"/>
      <c r="BF178" s="169"/>
      <c r="BG178" s="169" t="s">
        <v>31</v>
      </c>
      <c r="BH178" s="169" t="s">
        <v>31</v>
      </c>
      <c r="BI178" s="170"/>
      <c r="BJ178" s="170"/>
      <c r="BK178" s="169"/>
      <c r="BL178" s="170"/>
      <c r="BM178" s="170"/>
      <c r="BN178" s="170"/>
      <c r="BO178" s="170"/>
      <c r="BP178" s="169" t="s">
        <v>31</v>
      </c>
      <c r="BQ178" s="171" t="s">
        <v>31</v>
      </c>
      <c r="BR178" s="396"/>
      <c r="BS178" s="397"/>
      <c r="BT178" s="397"/>
    </row>
    <row r="179" spans="1:72" ht="10.5" customHeight="1">
      <c r="A179" s="463"/>
      <c r="B179" s="173" t="s">
        <v>96</v>
      </c>
      <c r="C179" s="296">
        <f>C180+C181</f>
        <v>8688</v>
      </c>
      <c r="D179" s="61"/>
      <c r="E179" s="61">
        <f>E125+E165+E154+E143+E132+E115</f>
        <v>99.999999999999986</v>
      </c>
      <c r="F179" s="61"/>
      <c r="G179" s="378" t="s">
        <v>31</v>
      </c>
      <c r="H179" s="378" t="s">
        <v>31</v>
      </c>
      <c r="I179" s="379">
        <f>I180+I181+I129+I176</f>
        <v>10097122.043976333</v>
      </c>
      <c r="J179" s="380"/>
      <c r="K179" s="381">
        <f t="shared" si="135"/>
        <v>58.273794504449171</v>
      </c>
      <c r="L179" s="380"/>
      <c r="M179" s="379">
        <f>M180+M181+M129</f>
        <v>9906822.043976333</v>
      </c>
      <c r="N179" s="380"/>
      <c r="O179" s="379">
        <f>O180+O181+O129</f>
        <v>187000</v>
      </c>
      <c r="P179" s="380"/>
      <c r="Q179" s="379">
        <f t="shared" si="136"/>
        <v>1162.1917638094305</v>
      </c>
      <c r="R179" s="174"/>
      <c r="S179" s="174" t="s">
        <v>31</v>
      </c>
      <c r="T179" s="176" t="s">
        <v>31</v>
      </c>
      <c r="U179" s="296">
        <f>U180+U181</f>
        <v>8832</v>
      </c>
      <c r="V179" s="61"/>
      <c r="W179" s="61">
        <f>W125+W165+W154+W143+W132+W115</f>
        <v>100.00000000000001</v>
      </c>
      <c r="X179" s="61"/>
      <c r="Y179" s="378" t="s">
        <v>31</v>
      </c>
      <c r="Z179" s="378" t="s">
        <v>31</v>
      </c>
      <c r="AA179" s="379">
        <f>AA180+AA181+AA129+AA176</f>
        <v>9913566.4886461329</v>
      </c>
      <c r="AB179" s="380"/>
      <c r="AC179" s="381">
        <f t="shared" si="137"/>
        <v>57.124273217181887</v>
      </c>
      <c r="AD179" s="380"/>
      <c r="AE179" s="379">
        <f>AE180+AE181+AE129</f>
        <v>9748266.4886461329</v>
      </c>
      <c r="AF179" s="380"/>
      <c r="AG179" s="379">
        <f>AG180+AG181+AG129</f>
        <v>162000</v>
      </c>
      <c r="AH179" s="380"/>
      <c r="AI179" s="379">
        <f t="shared" si="138"/>
        <v>1122.4599738050422</v>
      </c>
      <c r="AJ179" s="174"/>
      <c r="AK179" s="174" t="s">
        <v>31</v>
      </c>
      <c r="AL179" s="176" t="s">
        <v>31</v>
      </c>
      <c r="AM179" s="379">
        <f t="shared" si="139"/>
        <v>17520</v>
      </c>
      <c r="AN179" s="380"/>
      <c r="AO179" s="381">
        <f>AO125+AO165+AO154+AO143+AO132+AO115</f>
        <v>100</v>
      </c>
      <c r="AP179" s="380"/>
      <c r="AQ179" s="422" t="s">
        <v>31</v>
      </c>
      <c r="AR179" s="378" t="s">
        <v>31</v>
      </c>
      <c r="AS179" s="422">
        <f>I179+AA179</f>
        <v>20010688.532622464</v>
      </c>
      <c r="AT179" s="380"/>
      <c r="AU179" s="381">
        <f t="shared" si="141"/>
        <v>57.698580631600052</v>
      </c>
      <c r="AV179" s="174"/>
      <c r="AW179" s="422">
        <f>M179+AE179</f>
        <v>19655088.532622464</v>
      </c>
      <c r="AX179" s="176"/>
      <c r="AY179" s="422">
        <f t="shared" si="142"/>
        <v>349000</v>
      </c>
      <c r="AZ179" s="380"/>
      <c r="BA179" s="379">
        <f t="shared" si="143"/>
        <v>1142.1625874784511</v>
      </c>
      <c r="BB179" s="174"/>
      <c r="BC179" s="174" t="s">
        <v>31</v>
      </c>
      <c r="BD179" s="176" t="s">
        <v>31</v>
      </c>
      <c r="BE179" s="177"/>
      <c r="BF179" s="174"/>
      <c r="BG179" s="174" t="s">
        <v>31</v>
      </c>
      <c r="BH179" s="174" t="s">
        <v>31</v>
      </c>
      <c r="BI179" s="175"/>
      <c r="BJ179" s="175"/>
      <c r="BK179" s="174"/>
      <c r="BL179" s="175"/>
      <c r="BM179" s="175"/>
      <c r="BN179" s="175"/>
      <c r="BO179" s="175"/>
      <c r="BP179" s="174" t="s">
        <v>31</v>
      </c>
      <c r="BQ179" s="176" t="s">
        <v>31</v>
      </c>
      <c r="BR179" s="396"/>
      <c r="BS179" s="397"/>
      <c r="BT179" s="397"/>
    </row>
    <row r="180" spans="1:72" ht="10.5" customHeight="1" outlineLevel="1">
      <c r="A180" s="463"/>
      <c r="B180" s="178" t="s">
        <v>33</v>
      </c>
      <c r="C180" s="297">
        <f>C116+C126+C133+C144+C155+C166</f>
        <v>4344</v>
      </c>
      <c r="D180" s="62"/>
      <c r="E180" s="62">
        <f>E126+E166+E155+E144+E133+E116</f>
        <v>100</v>
      </c>
      <c r="F180" s="62"/>
      <c r="G180" s="174" t="s">
        <v>31</v>
      </c>
      <c r="H180" s="174" t="s">
        <v>31</v>
      </c>
      <c r="I180" s="336">
        <f>I116+I126+I133+I144+I155+I166</f>
        <v>7869643.4023964303</v>
      </c>
      <c r="J180" s="175"/>
      <c r="K180" s="376">
        <f t="shared" si="135"/>
        <v>45.418286562964582</v>
      </c>
      <c r="L180" s="175"/>
      <c r="M180" s="336">
        <f>M116+M126+M133+M144+M155+M166</f>
        <v>7693643.4023964303</v>
      </c>
      <c r="N180" s="174"/>
      <c r="O180" s="336">
        <f>O116+O126+O133+O144+O155+O166</f>
        <v>176000</v>
      </c>
      <c r="P180" s="175"/>
      <c r="Q180" s="336">
        <f t="shared" si="136"/>
        <v>1811.6122012883127</v>
      </c>
      <c r="R180" s="174"/>
      <c r="S180" s="174" t="s">
        <v>31</v>
      </c>
      <c r="T180" s="176" t="s">
        <v>31</v>
      </c>
      <c r="U180" s="297">
        <f>U116+U126+U133+U144+U155+U166</f>
        <v>4416.0000000000009</v>
      </c>
      <c r="V180" s="62"/>
      <c r="W180" s="62">
        <f>W126+W166+W155+W144+W133+W116</f>
        <v>99.999999999999986</v>
      </c>
      <c r="X180" s="62"/>
      <c r="Y180" s="174" t="s">
        <v>31</v>
      </c>
      <c r="Z180" s="174" t="s">
        <v>31</v>
      </c>
      <c r="AA180" s="336">
        <f>AA116+AA126+AA133+AA144+AA155+AA166</f>
        <v>8482735.3687334862</v>
      </c>
      <c r="AB180" s="175"/>
      <c r="AC180" s="376">
        <f t="shared" si="137"/>
        <v>48.879491895026383</v>
      </c>
      <c r="AD180" s="175"/>
      <c r="AE180" s="336">
        <f>AE116+AE126+AE133+AE144+AE155+AE166</f>
        <v>8331735.3687334871</v>
      </c>
      <c r="AF180" s="174"/>
      <c r="AG180" s="336">
        <f>AG116+AG126+AG133+AG144+AG155+AG166</f>
        <v>151000</v>
      </c>
      <c r="AH180" s="175"/>
      <c r="AI180" s="336">
        <f t="shared" si="138"/>
        <v>1920.90927734001</v>
      </c>
      <c r="AJ180" s="174"/>
      <c r="AK180" s="174" t="s">
        <v>31</v>
      </c>
      <c r="AL180" s="176" t="s">
        <v>31</v>
      </c>
      <c r="AM180" s="336">
        <f t="shared" si="139"/>
        <v>8760</v>
      </c>
      <c r="AN180" s="175"/>
      <c r="AO180" s="376">
        <f>AO126+AO166+AO155+AO144+AO133+AO116</f>
        <v>100</v>
      </c>
      <c r="AP180" s="175"/>
      <c r="AQ180" s="423" t="s">
        <v>31</v>
      </c>
      <c r="AR180" s="174" t="s">
        <v>31</v>
      </c>
      <c r="AS180" s="423">
        <f t="shared" si="140"/>
        <v>16352378.771129917</v>
      </c>
      <c r="AT180" s="175"/>
      <c r="AU180" s="376">
        <f t="shared" si="141"/>
        <v>47.150253900876379</v>
      </c>
      <c r="AV180" s="174"/>
      <c r="AW180" s="423">
        <f t="shared" si="134"/>
        <v>16025378.771129917</v>
      </c>
      <c r="AX180" s="176"/>
      <c r="AY180" s="423">
        <f t="shared" si="142"/>
        <v>327000</v>
      </c>
      <c r="AZ180" s="175"/>
      <c r="BA180" s="336">
        <f t="shared" si="143"/>
        <v>1866.7099053801276</v>
      </c>
      <c r="BB180" s="174"/>
      <c r="BC180" s="174" t="s">
        <v>31</v>
      </c>
      <c r="BD180" s="176" t="s">
        <v>31</v>
      </c>
      <c r="BE180" s="177"/>
      <c r="BF180" s="174"/>
      <c r="BG180" s="174" t="s">
        <v>31</v>
      </c>
      <c r="BH180" s="174" t="s">
        <v>31</v>
      </c>
      <c r="BI180" s="175"/>
      <c r="BJ180" s="175"/>
      <c r="BK180" s="174"/>
      <c r="BL180" s="175"/>
      <c r="BM180" s="174"/>
      <c r="BN180" s="175"/>
      <c r="BO180" s="175"/>
      <c r="BP180" s="174" t="s">
        <v>31</v>
      </c>
      <c r="BQ180" s="176" t="s">
        <v>31</v>
      </c>
      <c r="BR180" s="396"/>
      <c r="BS180" s="397"/>
      <c r="BT180" s="397"/>
    </row>
    <row r="181" spans="1:72" ht="10.5" customHeight="1" outlineLevel="1">
      <c r="A181" s="463"/>
      <c r="B181" s="178" t="s">
        <v>34</v>
      </c>
      <c r="C181" s="297">
        <f>C117+C127+C134+C145+C156+C167</f>
        <v>4344</v>
      </c>
      <c r="D181" s="62"/>
      <c r="E181" s="62">
        <f>E127+E167+E156+E145+E134+E117</f>
        <v>100</v>
      </c>
      <c r="F181" s="62"/>
      <c r="G181" s="174" t="s">
        <v>31</v>
      </c>
      <c r="H181" s="174" t="s">
        <v>31</v>
      </c>
      <c r="I181" s="336">
        <f>I117+I127+I134+I145+I156+I167</f>
        <v>2079178.6215799027</v>
      </c>
      <c r="J181" s="175"/>
      <c r="K181" s="376">
        <f t="shared" si="135"/>
        <v>11.999620010958752</v>
      </c>
      <c r="L181" s="175"/>
      <c r="M181" s="336">
        <f>M117+M127+M134+M145+M156+M167</f>
        <v>2068178.6215799027</v>
      </c>
      <c r="N181" s="174"/>
      <c r="O181" s="336">
        <f>O117+O127+O134+O145+O156+O167</f>
        <v>11000</v>
      </c>
      <c r="P181" s="175"/>
      <c r="Q181" s="336">
        <f t="shared" si="136"/>
        <v>478.63227936922254</v>
      </c>
      <c r="R181" s="174"/>
      <c r="S181" s="174" t="s">
        <v>31</v>
      </c>
      <c r="T181" s="176" t="s">
        <v>31</v>
      </c>
      <c r="U181" s="297">
        <f>U117+U127+U134+U145+U156+U167</f>
        <v>4416</v>
      </c>
      <c r="V181" s="62"/>
      <c r="W181" s="62">
        <f>W127+W167+W156+W145+W134+W117</f>
        <v>100</v>
      </c>
      <c r="X181" s="62"/>
      <c r="Y181" s="174" t="s">
        <v>31</v>
      </c>
      <c r="Z181" s="174" t="s">
        <v>31</v>
      </c>
      <c r="AA181" s="336">
        <f>AA117+AA127+AA134+AA145+AA156+AA167</f>
        <v>1282531.1399126458</v>
      </c>
      <c r="AB181" s="175"/>
      <c r="AC181" s="376">
        <f t="shared" si="137"/>
        <v>7.3902423844961884</v>
      </c>
      <c r="AD181" s="175"/>
      <c r="AE181" s="336">
        <f>AE117+AE127+AE134+AE145+AE156+AE167</f>
        <v>1271531.1399126458</v>
      </c>
      <c r="AF181" s="174"/>
      <c r="AG181" s="336">
        <f>AG117+AG127+AG134+AG145+AG156+AG167</f>
        <v>11000</v>
      </c>
      <c r="AH181" s="175"/>
      <c r="AI181" s="336">
        <f t="shared" si="138"/>
        <v>290.42824726282743</v>
      </c>
      <c r="AJ181" s="174"/>
      <c r="AK181" s="174" t="s">
        <v>31</v>
      </c>
      <c r="AL181" s="176" t="s">
        <v>31</v>
      </c>
      <c r="AM181" s="336">
        <f t="shared" si="139"/>
        <v>8760</v>
      </c>
      <c r="AN181" s="175"/>
      <c r="AO181" s="376">
        <f>AO127+AO167+AO156+AO145+AO134+AO117</f>
        <v>100.00000000000001</v>
      </c>
      <c r="AP181" s="175"/>
      <c r="AQ181" s="423" t="s">
        <v>31</v>
      </c>
      <c r="AR181" s="174" t="s">
        <v>31</v>
      </c>
      <c r="AS181" s="423">
        <f t="shared" si="140"/>
        <v>3361709.7614925485</v>
      </c>
      <c r="AT181" s="175"/>
      <c r="AU181" s="376">
        <f t="shared" si="141"/>
        <v>9.6931138285072755</v>
      </c>
      <c r="AV181" s="174"/>
      <c r="AW181" s="423">
        <f t="shared" si="134"/>
        <v>3339709.7614925485</v>
      </c>
      <c r="AX181" s="176"/>
      <c r="AY181" s="423">
        <f t="shared" si="142"/>
        <v>22000</v>
      </c>
      <c r="AZ181" s="175"/>
      <c r="BA181" s="336">
        <f t="shared" si="143"/>
        <v>383.75682208819046</v>
      </c>
      <c r="BB181" s="174"/>
      <c r="BC181" s="174" t="s">
        <v>31</v>
      </c>
      <c r="BD181" s="176" t="s">
        <v>31</v>
      </c>
      <c r="BE181" s="177"/>
      <c r="BF181" s="174"/>
      <c r="BG181" s="174" t="s">
        <v>31</v>
      </c>
      <c r="BH181" s="174" t="s">
        <v>31</v>
      </c>
      <c r="BI181" s="175"/>
      <c r="BJ181" s="175"/>
      <c r="BK181" s="174"/>
      <c r="BL181" s="175"/>
      <c r="BM181" s="174"/>
      <c r="BN181" s="175"/>
      <c r="BO181" s="175"/>
      <c r="BP181" s="174" t="s">
        <v>31</v>
      </c>
      <c r="BQ181" s="176" t="s">
        <v>31</v>
      </c>
      <c r="BR181" s="396"/>
      <c r="BS181" s="397"/>
      <c r="BT181" s="397"/>
    </row>
    <row r="182" spans="1:72" ht="11.25" customHeight="1">
      <c r="A182" s="463"/>
      <c r="B182" s="173" t="s">
        <v>62</v>
      </c>
      <c r="C182" s="296">
        <f>C118+C135+C146+C157+C168+C130</f>
        <v>17519.799999999996</v>
      </c>
      <c r="D182" s="61"/>
      <c r="E182" s="61">
        <f>E130+E168+E157+E146+E135+E118</f>
        <v>100.00000000000003</v>
      </c>
      <c r="F182" s="61"/>
      <c r="G182" s="378" t="s">
        <v>31</v>
      </c>
      <c r="H182" s="378" t="s">
        <v>31</v>
      </c>
      <c r="I182" s="379">
        <f>I118+I135+I146+I157+I168+I130+I177</f>
        <v>4722026.5260236673</v>
      </c>
      <c r="J182" s="380"/>
      <c r="K182" s="381">
        <f t="shared" si="135"/>
        <v>27.252359852995966</v>
      </c>
      <c r="L182" s="380"/>
      <c r="M182" s="379">
        <f>M118+M135+M146+M157+M168+M130+M177</f>
        <v>4453636.5260236673</v>
      </c>
      <c r="N182" s="378"/>
      <c r="O182" s="379">
        <f>O118+O135+O146+O157+O168+O130+O177</f>
        <v>268390</v>
      </c>
      <c r="P182" s="380"/>
      <c r="Q182" s="379">
        <f t="shared" si="136"/>
        <v>269.5251387586427</v>
      </c>
      <c r="R182" s="378"/>
      <c r="S182" s="174" t="s">
        <v>31</v>
      </c>
      <c r="T182" s="176" t="s">
        <v>31</v>
      </c>
      <c r="U182" s="296">
        <f>U118+U135+U146+U157+U168+U130</f>
        <v>17807.8</v>
      </c>
      <c r="V182" s="61"/>
      <c r="W182" s="61">
        <f>W168+W157+W146+W135+W130+W118</f>
        <v>100</v>
      </c>
      <c r="X182" s="61"/>
      <c r="Y182" s="378" t="s">
        <v>31</v>
      </c>
      <c r="Z182" s="378" t="s">
        <v>31</v>
      </c>
      <c r="AA182" s="379">
        <f>AA118+AA135+AA146+AA157+AA168+AA130+AA177</f>
        <v>4752236.9013538659</v>
      </c>
      <c r="AB182" s="380"/>
      <c r="AC182" s="381">
        <f t="shared" si="137"/>
        <v>27.383493060405723</v>
      </c>
      <c r="AD182" s="380"/>
      <c r="AE182" s="379">
        <f>AE118+AE135+AE146+AE157+AE168+AE130+AE177</f>
        <v>4692986.9013538659</v>
      </c>
      <c r="AF182" s="378"/>
      <c r="AG182" s="379">
        <f>AG118+AG135+AG146+AG157+AG168+AG130+AG177</f>
        <v>59250</v>
      </c>
      <c r="AH182" s="380"/>
      <c r="AI182" s="379">
        <f t="shared" si="138"/>
        <v>266.86266138174653</v>
      </c>
      <c r="AJ182" s="378"/>
      <c r="AK182" s="174" t="s">
        <v>31</v>
      </c>
      <c r="AL182" s="176" t="s">
        <v>31</v>
      </c>
      <c r="AM182" s="379">
        <f t="shared" si="139"/>
        <v>35327.599999999991</v>
      </c>
      <c r="AN182" s="380"/>
      <c r="AO182" s="381">
        <f>AO168+AO157+AO146+AO135+AO130+AO118</f>
        <v>100.00000000000003</v>
      </c>
      <c r="AP182" s="380"/>
      <c r="AQ182" s="422" t="s">
        <v>31</v>
      </c>
      <c r="AR182" s="378" t="s">
        <v>31</v>
      </c>
      <c r="AS182" s="422">
        <f t="shared" si="140"/>
        <v>9474263.4273775332</v>
      </c>
      <c r="AT182" s="380"/>
      <c r="AU182" s="381">
        <f t="shared" si="141"/>
        <v>27.317978159441253</v>
      </c>
      <c r="AV182" s="378"/>
      <c r="AW182" s="422">
        <f t="shared" si="134"/>
        <v>9146623.4273775332</v>
      </c>
      <c r="AX182" s="176"/>
      <c r="AY182" s="422">
        <f t="shared" si="142"/>
        <v>327640</v>
      </c>
      <c r="AZ182" s="380"/>
      <c r="BA182" s="379">
        <f t="shared" si="143"/>
        <v>268.18304745800833</v>
      </c>
      <c r="BB182" s="378"/>
      <c r="BC182" s="174" t="s">
        <v>31</v>
      </c>
      <c r="BD182" s="176" t="s">
        <v>31</v>
      </c>
      <c r="BE182" s="177"/>
      <c r="BF182" s="174"/>
      <c r="BG182" s="174" t="s">
        <v>31</v>
      </c>
      <c r="BH182" s="174" t="s">
        <v>31</v>
      </c>
      <c r="BI182" s="175"/>
      <c r="BJ182" s="175"/>
      <c r="BK182" s="174"/>
      <c r="BL182" s="175"/>
      <c r="BM182" s="174"/>
      <c r="BN182" s="175"/>
      <c r="BO182" s="175"/>
      <c r="BP182" s="174" t="s">
        <v>31</v>
      </c>
      <c r="BQ182" s="176" t="s">
        <v>31</v>
      </c>
      <c r="BR182" s="396"/>
      <c r="BS182" s="397"/>
      <c r="BT182" s="397"/>
    </row>
    <row r="183" spans="1:72" ht="11.25" customHeight="1" outlineLevel="1">
      <c r="A183" s="463"/>
      <c r="B183" s="173" t="s">
        <v>36</v>
      </c>
      <c r="C183" s="298">
        <f>C119+C136+C147+C158+C169</f>
        <v>4343.9999999999991</v>
      </c>
      <c r="D183" s="62"/>
      <c r="E183" s="62">
        <f>E169+E158+E147+E136+E119</f>
        <v>100.00000000000003</v>
      </c>
      <c r="F183" s="62"/>
      <c r="G183" s="174" t="s">
        <v>31</v>
      </c>
      <c r="H183" s="174" t="s">
        <v>31</v>
      </c>
      <c r="I183" s="336">
        <f>I119+I136+I147+I158+I169</f>
        <v>2147883.2957956572</v>
      </c>
      <c r="J183" s="175"/>
      <c r="K183" s="376">
        <f t="shared" si="135"/>
        <v>12.396137162014927</v>
      </c>
      <c r="L183" s="175"/>
      <c r="M183" s="336">
        <f>M119+M136+M147+M158+M169</f>
        <v>2088633.2957956574</v>
      </c>
      <c r="N183" s="174"/>
      <c r="O183" s="336">
        <f>O119+O136+O147+O158+O169</f>
        <v>59250</v>
      </c>
      <c r="P183" s="175"/>
      <c r="Q183" s="336">
        <f t="shared" si="136"/>
        <v>494.44827251281254</v>
      </c>
      <c r="R183" s="174"/>
      <c r="S183" s="174" t="s">
        <v>31</v>
      </c>
      <c r="T183" s="176" t="s">
        <v>31</v>
      </c>
      <c r="U183" s="298">
        <f>U119+U136+U147+U158+U169</f>
        <v>4416</v>
      </c>
      <c r="V183" s="62"/>
      <c r="W183" s="62">
        <f>W169+W158+W147+W136+W119</f>
        <v>100</v>
      </c>
      <c r="X183" s="62"/>
      <c r="Y183" s="174" t="s">
        <v>31</v>
      </c>
      <c r="Z183" s="174" t="s">
        <v>31</v>
      </c>
      <c r="AA183" s="336">
        <f>AA119+AA136+AA147+AA158+AA169</f>
        <v>2328315.304360067</v>
      </c>
      <c r="AB183" s="175"/>
      <c r="AC183" s="376">
        <f t="shared" si="137"/>
        <v>13.416293695547136</v>
      </c>
      <c r="AD183" s="175"/>
      <c r="AE183" s="336">
        <f>AE119+AE136+AE147+AE158+AE169</f>
        <v>2269065.304360067</v>
      </c>
      <c r="AF183" s="174"/>
      <c r="AG183" s="336">
        <f>AG119+AG136+AG147+AG158+AG169</f>
        <v>59250</v>
      </c>
      <c r="AH183" s="175"/>
      <c r="AI183" s="336">
        <f t="shared" si="138"/>
        <v>527.24531348733399</v>
      </c>
      <c r="AJ183" s="174"/>
      <c r="AK183" s="174" t="s">
        <v>31</v>
      </c>
      <c r="AL183" s="176" t="s">
        <v>31</v>
      </c>
      <c r="AM183" s="336">
        <f t="shared" si="139"/>
        <v>8760</v>
      </c>
      <c r="AN183" s="175"/>
      <c r="AO183" s="376">
        <f>AO169+AO158+AO147+AO136+AO119</f>
        <v>100</v>
      </c>
      <c r="AP183" s="175"/>
      <c r="AQ183" s="423" t="s">
        <v>31</v>
      </c>
      <c r="AR183" s="174" t="s">
        <v>31</v>
      </c>
      <c r="AS183" s="423">
        <f t="shared" si="140"/>
        <v>4476198.6001557242</v>
      </c>
      <c r="AT183" s="175"/>
      <c r="AU183" s="376">
        <f t="shared" si="141"/>
        <v>12.906617652515786</v>
      </c>
      <c r="AV183" s="174"/>
      <c r="AW183" s="423">
        <f t="shared" si="134"/>
        <v>4357698.6001557242</v>
      </c>
      <c r="AX183" s="176"/>
      <c r="AY183" s="423">
        <f t="shared" si="142"/>
        <v>118500</v>
      </c>
      <c r="AZ183" s="175"/>
      <c r="BA183" s="336">
        <f t="shared" si="143"/>
        <v>510.98157536024252</v>
      </c>
      <c r="BB183" s="174"/>
      <c r="BC183" s="174" t="s">
        <v>31</v>
      </c>
      <c r="BD183" s="176" t="s">
        <v>31</v>
      </c>
      <c r="BE183" s="177"/>
      <c r="BF183" s="174"/>
      <c r="BG183" s="174" t="s">
        <v>31</v>
      </c>
      <c r="BH183" s="174" t="s">
        <v>31</v>
      </c>
      <c r="BI183" s="175"/>
      <c r="BJ183" s="175"/>
      <c r="BK183" s="174"/>
      <c r="BL183" s="175"/>
      <c r="BM183" s="174"/>
      <c r="BN183" s="175"/>
      <c r="BO183" s="175"/>
      <c r="BP183" s="174" t="s">
        <v>31</v>
      </c>
      <c r="BQ183" s="176" t="s">
        <v>31</v>
      </c>
      <c r="BR183" s="396"/>
      <c r="BS183" s="397"/>
      <c r="BT183" s="397"/>
    </row>
    <row r="184" spans="1:72" ht="11.25" customHeight="1" outlineLevel="1">
      <c r="A184" s="463"/>
      <c r="B184" s="173" t="s">
        <v>37</v>
      </c>
      <c r="C184" s="298">
        <f>C120+C137+C148+C159+C170</f>
        <v>4343.9999999999991</v>
      </c>
      <c r="D184" s="62"/>
      <c r="E184" s="62">
        <f>E170+E159+E148+E137+E120</f>
        <v>100</v>
      </c>
      <c r="F184" s="62"/>
      <c r="G184" s="174" t="s">
        <v>31</v>
      </c>
      <c r="H184" s="174" t="s">
        <v>31</v>
      </c>
      <c r="I184" s="336">
        <f>I120+I137+I148+I159+I170</f>
        <v>561454.8815048543</v>
      </c>
      <c r="J184" s="175"/>
      <c r="K184" s="376">
        <f t="shared" si="135"/>
        <v>3.2403397964128269</v>
      </c>
      <c r="L184" s="175"/>
      <c r="M184" s="336">
        <f>M120+M137+M148+M159+M170</f>
        <v>394314.88150485436</v>
      </c>
      <c r="N184" s="174"/>
      <c r="O184" s="336">
        <f>O120+O137+O148+O159+O170</f>
        <v>167140</v>
      </c>
      <c r="P184" s="175"/>
      <c r="Q184" s="336">
        <f t="shared" si="136"/>
        <v>129.2483613040641</v>
      </c>
      <c r="R184" s="174"/>
      <c r="S184" s="174" t="s">
        <v>31</v>
      </c>
      <c r="T184" s="176" t="s">
        <v>31</v>
      </c>
      <c r="U184" s="298">
        <f>U120+U137+U148+U159+U170</f>
        <v>4416</v>
      </c>
      <c r="V184" s="62"/>
      <c r="W184" s="62">
        <f>W170+W159+W148+W137+W120</f>
        <v>100</v>
      </c>
      <c r="X184" s="62"/>
      <c r="Y184" s="174" t="s">
        <v>31</v>
      </c>
      <c r="Z184" s="174" t="s">
        <v>31</v>
      </c>
      <c r="AA184" s="336">
        <f>AA120+AA137+AA148+AA159+AA170</f>
        <v>345941.90944888064</v>
      </c>
      <c r="AB184" s="175"/>
      <c r="AC184" s="376">
        <f t="shared" si="137"/>
        <v>1.9933976511141804</v>
      </c>
      <c r="AD184" s="175"/>
      <c r="AE184" s="336">
        <f>AE120+AE137+AE148+AE159+AE170</f>
        <v>345941.90944888064</v>
      </c>
      <c r="AF184" s="174"/>
      <c r="AG184" s="336">
        <f>AG120+AG137+AG148+AG159+AG170</f>
        <v>0</v>
      </c>
      <c r="AH184" s="175"/>
      <c r="AI184" s="336">
        <f t="shared" si="138"/>
        <v>78.338294712155943</v>
      </c>
      <c r="AJ184" s="174"/>
      <c r="AK184" s="174" t="s">
        <v>31</v>
      </c>
      <c r="AL184" s="176" t="s">
        <v>31</v>
      </c>
      <c r="AM184" s="336">
        <f t="shared" si="139"/>
        <v>8760</v>
      </c>
      <c r="AN184" s="175"/>
      <c r="AO184" s="376">
        <f>AO170+AO159+AO148+AO137+AO120</f>
        <v>100</v>
      </c>
      <c r="AP184" s="175"/>
      <c r="AQ184" s="423" t="s">
        <v>31</v>
      </c>
      <c r="AR184" s="174" t="s">
        <v>31</v>
      </c>
      <c r="AS184" s="423">
        <f t="shared" si="140"/>
        <v>907396.79095373489</v>
      </c>
      <c r="AT184" s="175"/>
      <c r="AU184" s="376">
        <f t="shared" si="141"/>
        <v>2.6163770837943203</v>
      </c>
      <c r="AV184" s="174"/>
      <c r="AW184" s="423">
        <f t="shared" si="134"/>
        <v>740256.79095373501</v>
      </c>
      <c r="AX184" s="176"/>
      <c r="AY184" s="423">
        <f t="shared" si="142"/>
        <v>167140</v>
      </c>
      <c r="AZ184" s="175"/>
      <c r="BA184" s="336">
        <f t="shared" si="143"/>
        <v>103.58410855636242</v>
      </c>
      <c r="BB184" s="174"/>
      <c r="BC184" s="174" t="s">
        <v>31</v>
      </c>
      <c r="BD184" s="176" t="s">
        <v>31</v>
      </c>
      <c r="BE184" s="177"/>
      <c r="BF184" s="174"/>
      <c r="BG184" s="174" t="s">
        <v>31</v>
      </c>
      <c r="BH184" s="174" t="s">
        <v>31</v>
      </c>
      <c r="BI184" s="175"/>
      <c r="BJ184" s="175"/>
      <c r="BK184" s="174"/>
      <c r="BL184" s="175"/>
      <c r="BM184" s="174"/>
      <c r="BN184" s="175"/>
      <c r="BO184" s="175"/>
      <c r="BP184" s="174" t="s">
        <v>31</v>
      </c>
      <c r="BQ184" s="176" t="s">
        <v>31</v>
      </c>
      <c r="BR184" s="396"/>
      <c r="BS184" s="397"/>
      <c r="BT184" s="397"/>
    </row>
    <row r="185" spans="1:72" ht="11.25" customHeight="1" outlineLevel="1">
      <c r="A185" s="463"/>
      <c r="B185" s="178" t="s">
        <v>38</v>
      </c>
      <c r="C185" s="298">
        <f>C121+C138+C149+C160+C171</f>
        <v>4344</v>
      </c>
      <c r="D185" s="62"/>
      <c r="E185" s="62">
        <f>E171+E160+E149+E138+E121</f>
        <v>100</v>
      </c>
      <c r="F185" s="62"/>
      <c r="G185" s="174" t="s">
        <v>31</v>
      </c>
      <c r="H185" s="174" t="s">
        <v>31</v>
      </c>
      <c r="I185" s="336">
        <f>I121+I138+I149+I160+I171</f>
        <v>479664.06213316601</v>
      </c>
      <c r="J185" s="175"/>
      <c r="K185" s="376">
        <f t="shared" si="135"/>
        <v>2.7682982206392923</v>
      </c>
      <c r="L185" s="175"/>
      <c r="M185" s="336">
        <f>M121+M138+M149+M160+M171</f>
        <v>479664.06213316601</v>
      </c>
      <c r="N185" s="174"/>
      <c r="O185" s="336">
        <f>O121+O138+O149+O160+O171</f>
        <v>0</v>
      </c>
      <c r="P185" s="175"/>
      <c r="Q185" s="336">
        <f t="shared" si="136"/>
        <v>110.41990380597744</v>
      </c>
      <c r="R185" s="174"/>
      <c r="S185" s="174" t="s">
        <v>31</v>
      </c>
      <c r="T185" s="176" t="s">
        <v>31</v>
      </c>
      <c r="U185" s="298">
        <f>U121+U138+U149+U160+U171</f>
        <v>4416</v>
      </c>
      <c r="V185" s="62"/>
      <c r="W185" s="62">
        <f>W171+W160+W149+W138+W121</f>
        <v>100</v>
      </c>
      <c r="X185" s="62"/>
      <c r="Y185" s="174" t="s">
        <v>31</v>
      </c>
      <c r="Z185" s="174" t="s">
        <v>31</v>
      </c>
      <c r="AA185" s="336">
        <f>AA121+AA138+AA149+AA160+AA171</f>
        <v>514928.8367072636</v>
      </c>
      <c r="AB185" s="175"/>
      <c r="AC185" s="376">
        <f t="shared" si="137"/>
        <v>2.9671395848466715</v>
      </c>
      <c r="AD185" s="175"/>
      <c r="AE185" s="336">
        <f>AE121+AE138+AE149+AE160+AE171</f>
        <v>514928.8367072636</v>
      </c>
      <c r="AF185" s="174"/>
      <c r="AG185" s="336">
        <f>AG121+AG138+AG149+AG160+AG171</f>
        <v>0</v>
      </c>
      <c r="AH185" s="175"/>
      <c r="AI185" s="336">
        <f t="shared" si="138"/>
        <v>116.60526193552165</v>
      </c>
      <c r="AJ185" s="174"/>
      <c r="AK185" s="174" t="s">
        <v>31</v>
      </c>
      <c r="AL185" s="176" t="s">
        <v>31</v>
      </c>
      <c r="AM185" s="336">
        <f t="shared" si="139"/>
        <v>8760</v>
      </c>
      <c r="AN185" s="175"/>
      <c r="AO185" s="376">
        <f>AO171+AO160+AO149+AO138+AO121</f>
        <v>100.00000000000001</v>
      </c>
      <c r="AP185" s="175"/>
      <c r="AQ185" s="423" t="s">
        <v>31</v>
      </c>
      <c r="AR185" s="174" t="s">
        <v>31</v>
      </c>
      <c r="AS185" s="423">
        <f t="shared" si="140"/>
        <v>994592.89884042961</v>
      </c>
      <c r="AT185" s="175"/>
      <c r="AU185" s="376">
        <f t="shared" si="141"/>
        <v>2.8677973012176343</v>
      </c>
      <c r="AV185" s="174"/>
      <c r="AW185" s="423">
        <f t="shared" si="134"/>
        <v>994592.89884042961</v>
      </c>
      <c r="AX185" s="176"/>
      <c r="AY185" s="423">
        <f t="shared" si="142"/>
        <v>0</v>
      </c>
      <c r="AZ185" s="175"/>
      <c r="BA185" s="336">
        <f t="shared" si="143"/>
        <v>113.53800215073397</v>
      </c>
      <c r="BB185" s="174"/>
      <c r="BC185" s="174" t="s">
        <v>31</v>
      </c>
      <c r="BD185" s="176" t="s">
        <v>31</v>
      </c>
      <c r="BE185" s="177"/>
      <c r="BF185" s="174"/>
      <c r="BG185" s="174" t="s">
        <v>31</v>
      </c>
      <c r="BH185" s="174" t="s">
        <v>31</v>
      </c>
      <c r="BI185" s="175"/>
      <c r="BJ185" s="175"/>
      <c r="BK185" s="174"/>
      <c r="BL185" s="175"/>
      <c r="BM185" s="174"/>
      <c r="BN185" s="175"/>
      <c r="BO185" s="175"/>
      <c r="BP185" s="174" t="s">
        <v>31</v>
      </c>
      <c r="BQ185" s="176" t="s">
        <v>31</v>
      </c>
      <c r="BR185" s="396"/>
      <c r="BS185" s="397"/>
      <c r="BT185" s="397"/>
    </row>
    <row r="186" spans="1:72" ht="11.25" customHeight="1" outlineLevel="1">
      <c r="A186" s="463"/>
      <c r="B186" s="173" t="s">
        <v>39</v>
      </c>
      <c r="C186" s="298">
        <f>C122+C139+C150+C161+C172</f>
        <v>4344</v>
      </c>
      <c r="D186" s="62"/>
      <c r="E186" s="62">
        <f>E172+E161+E150+E139+E122</f>
        <v>100</v>
      </c>
      <c r="F186" s="62"/>
      <c r="G186" s="174" t="s">
        <v>31</v>
      </c>
      <c r="H186" s="174" t="s">
        <v>31</v>
      </c>
      <c r="I186" s="336">
        <f>I122+I139+I150+I161+I172</f>
        <v>171690.79658998986</v>
      </c>
      <c r="J186" s="175"/>
      <c r="K186" s="376">
        <f t="shared" si="135"/>
        <v>0.99088375432274844</v>
      </c>
      <c r="L186" s="175"/>
      <c r="M186" s="336">
        <f>M122+M139+M150+M161+M172</f>
        <v>129690.79658998986</v>
      </c>
      <c r="N186" s="174"/>
      <c r="O186" s="336">
        <f>O122+O139+O150+O161+O172</f>
        <v>42000</v>
      </c>
      <c r="P186" s="175"/>
      <c r="Q186" s="336">
        <f t="shared" si="136"/>
        <v>39.523664040052914</v>
      </c>
      <c r="R186" s="174"/>
      <c r="S186" s="174" t="s">
        <v>31</v>
      </c>
      <c r="T186" s="176" t="s">
        <v>31</v>
      </c>
      <c r="U186" s="298">
        <f>U122+U139+U150+U161+U172</f>
        <v>4416</v>
      </c>
      <c r="V186" s="62"/>
      <c r="W186" s="62">
        <f>W172+W161+W150+W139+W122</f>
        <v>100</v>
      </c>
      <c r="X186" s="62"/>
      <c r="Y186" s="174" t="s">
        <v>31</v>
      </c>
      <c r="Z186" s="174" t="s">
        <v>31</v>
      </c>
      <c r="AA186" s="336">
        <f>AA122+AA139+AA150+AA161+AA172</f>
        <v>169830.0308376553</v>
      </c>
      <c r="AB186" s="175"/>
      <c r="AC186" s="376">
        <f t="shared" si="137"/>
        <v>0.97860009242521784</v>
      </c>
      <c r="AD186" s="175"/>
      <c r="AE186" s="336">
        <f>AE122+AE139+AE150+AE161+AE172</f>
        <v>169830.0308376553</v>
      </c>
      <c r="AF186" s="174"/>
      <c r="AG186" s="336">
        <f>AG122+AG139+AG150+AG161+AG172</f>
        <v>0</v>
      </c>
      <c r="AH186" s="175"/>
      <c r="AI186" s="336">
        <f t="shared" si="138"/>
        <v>38.457887417947305</v>
      </c>
      <c r="AJ186" s="174"/>
      <c r="AK186" s="174" t="s">
        <v>31</v>
      </c>
      <c r="AL186" s="176" t="s">
        <v>31</v>
      </c>
      <c r="AM186" s="336">
        <f t="shared" si="139"/>
        <v>8760</v>
      </c>
      <c r="AN186" s="175"/>
      <c r="AO186" s="376">
        <f>AO172+AO161+AO150+AO139+AO122</f>
        <v>99.999999999999986</v>
      </c>
      <c r="AP186" s="175"/>
      <c r="AQ186" s="423" t="s">
        <v>31</v>
      </c>
      <c r="AR186" s="174" t="s">
        <v>31</v>
      </c>
      <c r="AS186" s="423">
        <f t="shared" si="140"/>
        <v>341520.82742764516</v>
      </c>
      <c r="AT186" s="175"/>
      <c r="AU186" s="376">
        <f t="shared" si="141"/>
        <v>0.98473708021491602</v>
      </c>
      <c r="AV186" s="174"/>
      <c r="AW186" s="423">
        <f t="shared" si="134"/>
        <v>299520.82742764516</v>
      </c>
      <c r="AX186" s="176"/>
      <c r="AY186" s="423">
        <f t="shared" si="142"/>
        <v>42000</v>
      </c>
      <c r="AZ186" s="175"/>
      <c r="BA186" s="336">
        <f t="shared" si="143"/>
        <v>38.98639582507365</v>
      </c>
      <c r="BB186" s="174"/>
      <c r="BC186" s="174" t="s">
        <v>31</v>
      </c>
      <c r="BD186" s="176" t="s">
        <v>31</v>
      </c>
      <c r="BE186" s="177"/>
      <c r="BF186" s="174"/>
      <c r="BG186" s="174" t="s">
        <v>31</v>
      </c>
      <c r="BH186" s="174" t="s">
        <v>31</v>
      </c>
      <c r="BI186" s="175"/>
      <c r="BJ186" s="175"/>
      <c r="BK186" s="174"/>
      <c r="BL186" s="175"/>
      <c r="BM186" s="174"/>
      <c r="BN186" s="175"/>
      <c r="BO186" s="175"/>
      <c r="BP186" s="174" t="s">
        <v>31</v>
      </c>
      <c r="BQ186" s="176" t="s">
        <v>31</v>
      </c>
      <c r="BR186" s="396"/>
      <c r="BS186" s="397"/>
      <c r="BT186" s="397"/>
    </row>
    <row r="187" spans="1:72" ht="11.25" customHeight="1" outlineLevel="1">
      <c r="A187" s="463"/>
      <c r="B187" s="325" t="s">
        <v>40</v>
      </c>
      <c r="C187" s="298">
        <f>C130</f>
        <v>120</v>
      </c>
      <c r="D187" s="62"/>
      <c r="E187" s="62">
        <v>100</v>
      </c>
      <c r="F187" s="62"/>
      <c r="G187" s="174" t="s">
        <v>31</v>
      </c>
      <c r="H187" s="174" t="s">
        <v>31</v>
      </c>
      <c r="I187" s="336">
        <f>I130</f>
        <v>6534</v>
      </c>
      <c r="J187" s="175"/>
      <c r="K187" s="376">
        <f t="shared" si="135"/>
        <v>3.7709851543214976E-2</v>
      </c>
      <c r="L187" s="175"/>
      <c r="M187" s="336">
        <f>M130</f>
        <v>6534</v>
      </c>
      <c r="N187" s="174"/>
      <c r="O187" s="336">
        <f>O130</f>
        <v>0</v>
      </c>
      <c r="P187" s="175"/>
      <c r="Q187" s="336">
        <f t="shared" si="136"/>
        <v>54.45</v>
      </c>
      <c r="R187" s="174"/>
      <c r="S187" s="174" t="s">
        <v>31</v>
      </c>
      <c r="T187" s="176" t="s">
        <v>31</v>
      </c>
      <c r="U187" s="298">
        <f>U130</f>
        <v>120</v>
      </c>
      <c r="V187" s="62"/>
      <c r="W187" s="62">
        <v>100</v>
      </c>
      <c r="X187" s="62"/>
      <c r="Y187" s="174" t="s">
        <v>31</v>
      </c>
      <c r="Z187" s="174" t="s">
        <v>31</v>
      </c>
      <c r="AA187" s="336">
        <f>AA130</f>
        <v>6534</v>
      </c>
      <c r="AB187" s="175"/>
      <c r="AC187" s="376">
        <f t="shared" si="137"/>
        <v>3.7650425972181087E-2</v>
      </c>
      <c r="AD187" s="175"/>
      <c r="AE187" s="336">
        <f>AE130</f>
        <v>6534</v>
      </c>
      <c r="AF187" s="174"/>
      <c r="AG187" s="336">
        <f>AG130</f>
        <v>0</v>
      </c>
      <c r="AH187" s="175"/>
      <c r="AI187" s="336">
        <f t="shared" si="138"/>
        <v>54.45</v>
      </c>
      <c r="AJ187" s="174"/>
      <c r="AK187" s="174" t="s">
        <v>31</v>
      </c>
      <c r="AL187" s="176" t="s">
        <v>31</v>
      </c>
      <c r="AM187" s="336">
        <f>C187+U187</f>
        <v>240</v>
      </c>
      <c r="AN187" s="175"/>
      <c r="AO187" s="376">
        <v>100</v>
      </c>
      <c r="AP187" s="175"/>
      <c r="AQ187" s="423" t="s">
        <v>31</v>
      </c>
      <c r="AR187" s="174" t="s">
        <v>31</v>
      </c>
      <c r="AS187" s="423">
        <f>I187+AA187</f>
        <v>13068</v>
      </c>
      <c r="AT187" s="175"/>
      <c r="AU187" s="376">
        <f t="shared" si="141"/>
        <v>3.7680115327592613E-2</v>
      </c>
      <c r="AV187" s="174"/>
      <c r="AW187" s="423">
        <f>M187+AE187</f>
        <v>13068</v>
      </c>
      <c r="AX187" s="176"/>
      <c r="AY187" s="423">
        <f>O187+AG187</f>
        <v>0</v>
      </c>
      <c r="AZ187" s="175"/>
      <c r="BA187" s="336">
        <f t="shared" si="143"/>
        <v>54.45</v>
      </c>
      <c r="BB187" s="174"/>
      <c r="BC187" s="174" t="s">
        <v>31</v>
      </c>
      <c r="BD187" s="176" t="s">
        <v>31</v>
      </c>
      <c r="BE187" s="177"/>
      <c r="BF187" s="174"/>
      <c r="BG187" s="174" t="s">
        <v>31</v>
      </c>
      <c r="BH187" s="174" t="s">
        <v>31</v>
      </c>
      <c r="BI187" s="175"/>
      <c r="BJ187" s="175"/>
      <c r="BK187" s="174"/>
      <c r="BL187" s="175"/>
      <c r="BM187" s="174"/>
      <c r="BN187" s="175"/>
      <c r="BO187" s="175"/>
      <c r="BP187" s="174" t="s">
        <v>31</v>
      </c>
      <c r="BQ187" s="176" t="s">
        <v>31</v>
      </c>
      <c r="BR187" s="396"/>
      <c r="BS187" s="397"/>
      <c r="BT187" s="397"/>
    </row>
    <row r="188" spans="1:72" ht="11.25" customHeight="1" outlineLevel="1" thickBot="1">
      <c r="A188" s="464"/>
      <c r="B188" s="173" t="s">
        <v>41</v>
      </c>
      <c r="C188" s="299">
        <f>C124+C141+C152+C163+C174</f>
        <v>23.8</v>
      </c>
      <c r="D188" s="107"/>
      <c r="E188" s="107">
        <f>E174+E163+E152+E141+E124</f>
        <v>100</v>
      </c>
      <c r="F188" s="107"/>
      <c r="G188" s="179" t="s">
        <v>31</v>
      </c>
      <c r="H188" s="179" t="s">
        <v>31</v>
      </c>
      <c r="I188" s="337">
        <f>I124+I141+I152+I163+I174</f>
        <v>194933.07</v>
      </c>
      <c r="J188" s="180"/>
      <c r="K188" s="377">
        <f t="shared" si="135"/>
        <v>1.1250225176864299</v>
      </c>
      <c r="L188" s="180"/>
      <c r="M188" s="337">
        <f>M124+M141+M152+M163+M174</f>
        <v>194933.07</v>
      </c>
      <c r="N188" s="179"/>
      <c r="O188" s="337">
        <f>O124+O141+O152+O163+O174</f>
        <v>0</v>
      </c>
      <c r="P188" s="180"/>
      <c r="Q188" s="337">
        <f t="shared" si="136"/>
        <v>8190.4651260504206</v>
      </c>
      <c r="R188" s="179"/>
      <c r="S188" s="179" t="s">
        <v>31</v>
      </c>
      <c r="T188" s="181" t="s">
        <v>31</v>
      </c>
      <c r="U188" s="299">
        <f>U124+U141+U152+U163+U174</f>
        <v>23.8</v>
      </c>
      <c r="V188" s="107"/>
      <c r="W188" s="107">
        <f>W174+W163+W152+W141+W124</f>
        <v>100</v>
      </c>
      <c r="X188" s="107"/>
      <c r="Y188" s="179" t="s">
        <v>31</v>
      </c>
      <c r="Z188" s="179" t="s">
        <v>31</v>
      </c>
      <c r="AA188" s="337">
        <f>AA124+AA141+AA152+AA163+AA174</f>
        <v>226820.4</v>
      </c>
      <c r="AB188" s="180"/>
      <c r="AC188" s="377">
        <f t="shared" si="137"/>
        <v>1.3069918394827831</v>
      </c>
      <c r="AD188" s="180"/>
      <c r="AE188" s="337">
        <f>AE124+AE141+AE152+AE163+AE174</f>
        <v>226820.4</v>
      </c>
      <c r="AF188" s="179"/>
      <c r="AG188" s="337">
        <f>AG124+AG141+AG152+AG163+AG174</f>
        <v>0</v>
      </c>
      <c r="AH188" s="180"/>
      <c r="AI188" s="337">
        <f t="shared" si="138"/>
        <v>9530.2689075630242</v>
      </c>
      <c r="AJ188" s="179"/>
      <c r="AK188" s="179" t="s">
        <v>31</v>
      </c>
      <c r="AL188" s="181" t="s">
        <v>31</v>
      </c>
      <c r="AM188" s="337">
        <f t="shared" si="139"/>
        <v>47.6</v>
      </c>
      <c r="AN188" s="180"/>
      <c r="AO188" s="377">
        <f>AO174+AO163+AO152+AO141+AO124</f>
        <v>100</v>
      </c>
      <c r="AP188" s="180"/>
      <c r="AQ188" s="424" t="s">
        <v>31</v>
      </c>
      <c r="AR188" s="179" t="s">
        <v>31</v>
      </c>
      <c r="AS188" s="424">
        <f t="shared" si="140"/>
        <v>421753.47</v>
      </c>
      <c r="AT188" s="180"/>
      <c r="AU188" s="377">
        <f t="shared" si="141"/>
        <v>1.2160789248096395</v>
      </c>
      <c r="AV188" s="179"/>
      <c r="AW188" s="424">
        <f t="shared" si="134"/>
        <v>421753.47</v>
      </c>
      <c r="AX188" s="181"/>
      <c r="AY188" s="424">
        <f t="shared" si="142"/>
        <v>0</v>
      </c>
      <c r="AZ188" s="180"/>
      <c r="BA188" s="337">
        <f t="shared" si="143"/>
        <v>8860.3670168067219</v>
      </c>
      <c r="BB188" s="179"/>
      <c r="BC188" s="179" t="s">
        <v>31</v>
      </c>
      <c r="BD188" s="181" t="s">
        <v>31</v>
      </c>
      <c r="BE188" s="182"/>
      <c r="BF188" s="179"/>
      <c r="BG188" s="179" t="s">
        <v>31</v>
      </c>
      <c r="BH188" s="179" t="s">
        <v>31</v>
      </c>
      <c r="BI188" s="180"/>
      <c r="BJ188" s="180"/>
      <c r="BK188" s="179"/>
      <c r="BL188" s="180"/>
      <c r="BM188" s="179"/>
      <c r="BN188" s="180"/>
      <c r="BO188" s="180"/>
      <c r="BP188" s="179" t="s">
        <v>31</v>
      </c>
      <c r="BQ188" s="181" t="s">
        <v>31</v>
      </c>
      <c r="BR188" s="396"/>
      <c r="BS188" s="397"/>
      <c r="BT188" s="397"/>
    </row>
    <row r="189" spans="1:72" ht="21" customHeight="1">
      <c r="A189" s="462" t="s">
        <v>63</v>
      </c>
      <c r="B189" s="183" t="s">
        <v>106</v>
      </c>
      <c r="C189" s="300" t="s">
        <v>31</v>
      </c>
      <c r="D189" s="63" t="s">
        <v>31</v>
      </c>
      <c r="E189" s="64" t="s">
        <v>31</v>
      </c>
      <c r="F189" s="64" t="s">
        <v>31</v>
      </c>
      <c r="G189" s="185" t="s">
        <v>31</v>
      </c>
      <c r="H189" s="185" t="s">
        <v>31</v>
      </c>
      <c r="I189" s="346">
        <v>636500.10000000009</v>
      </c>
      <c r="J189" s="186"/>
      <c r="K189" s="185" t="s">
        <v>31</v>
      </c>
      <c r="L189" s="185" t="s">
        <v>31</v>
      </c>
      <c r="M189" s="346">
        <f t="shared" ref="M189:M198" si="144">I189-O189</f>
        <v>636500.10000000009</v>
      </c>
      <c r="N189" s="186"/>
      <c r="O189" s="186"/>
      <c r="P189" s="186"/>
      <c r="Q189" s="186" t="s">
        <v>31</v>
      </c>
      <c r="R189" s="185" t="s">
        <v>31</v>
      </c>
      <c r="S189" s="185" t="s">
        <v>31</v>
      </c>
      <c r="T189" s="187" t="s">
        <v>31</v>
      </c>
      <c r="U189" s="300" t="s">
        <v>31</v>
      </c>
      <c r="V189" s="63" t="s">
        <v>31</v>
      </c>
      <c r="W189" s="64" t="s">
        <v>31</v>
      </c>
      <c r="X189" s="64" t="s">
        <v>31</v>
      </c>
      <c r="Y189" s="185" t="s">
        <v>31</v>
      </c>
      <c r="Z189" s="185" t="s">
        <v>31</v>
      </c>
      <c r="AA189" s="346">
        <v>636499.89999999991</v>
      </c>
      <c r="AB189" s="186"/>
      <c r="AC189" s="185" t="s">
        <v>31</v>
      </c>
      <c r="AD189" s="185" t="s">
        <v>31</v>
      </c>
      <c r="AE189" s="346">
        <f t="shared" ref="AE189:AE198" si="145">AA189-AG189</f>
        <v>636499.89999999991</v>
      </c>
      <c r="AF189" s="186"/>
      <c r="AG189" s="186"/>
      <c r="AH189" s="186"/>
      <c r="AI189" s="186" t="s">
        <v>31</v>
      </c>
      <c r="AJ189" s="185" t="s">
        <v>31</v>
      </c>
      <c r="AK189" s="185" t="s">
        <v>31</v>
      </c>
      <c r="AL189" s="187" t="s">
        <v>31</v>
      </c>
      <c r="AM189" s="300" t="s">
        <v>31</v>
      </c>
      <c r="AN189" s="63" t="s">
        <v>31</v>
      </c>
      <c r="AO189" s="64" t="s">
        <v>31</v>
      </c>
      <c r="AP189" s="64" t="s">
        <v>31</v>
      </c>
      <c r="AQ189" s="185" t="s">
        <v>31</v>
      </c>
      <c r="AR189" s="185" t="s">
        <v>31</v>
      </c>
      <c r="AS189" s="425">
        <f t="shared" ref="AS189:AS194" si="146">I189+AA189</f>
        <v>1273000</v>
      </c>
      <c r="AT189" s="186"/>
      <c r="AU189" s="64" t="s">
        <v>31</v>
      </c>
      <c r="AV189" s="185" t="s">
        <v>31</v>
      </c>
      <c r="AW189" s="425">
        <f t="shared" si="134"/>
        <v>1273000</v>
      </c>
      <c r="AX189" s="186"/>
      <c r="AY189" s="425">
        <f t="shared" si="142"/>
        <v>0</v>
      </c>
      <c r="AZ189" s="186"/>
      <c r="BA189" s="186" t="s">
        <v>31</v>
      </c>
      <c r="BB189" s="185" t="s">
        <v>31</v>
      </c>
      <c r="BC189" s="185" t="s">
        <v>31</v>
      </c>
      <c r="BD189" s="187" t="s">
        <v>31</v>
      </c>
      <c r="BE189" s="184" t="s">
        <v>31</v>
      </c>
      <c r="BF189" s="185" t="s">
        <v>31</v>
      </c>
      <c r="BG189" s="185" t="s">
        <v>31</v>
      </c>
      <c r="BH189" s="185" t="s">
        <v>31</v>
      </c>
      <c r="BI189" s="185"/>
      <c r="BJ189" s="185"/>
      <c r="BK189" s="185" t="s">
        <v>31</v>
      </c>
      <c r="BL189" s="186"/>
      <c r="BM189" s="186"/>
      <c r="BN189" s="186"/>
      <c r="BO189" s="186"/>
      <c r="BP189" s="185" t="s">
        <v>31</v>
      </c>
      <c r="BQ189" s="187" t="s">
        <v>31</v>
      </c>
      <c r="BR189" s="396"/>
      <c r="BS189" s="397"/>
      <c r="BT189" s="397"/>
    </row>
    <row r="190" spans="1:72" ht="21" customHeight="1">
      <c r="A190" s="463"/>
      <c r="B190" s="188" t="s">
        <v>88</v>
      </c>
      <c r="C190" s="288" t="s">
        <v>31</v>
      </c>
      <c r="D190" s="106" t="s">
        <v>31</v>
      </c>
      <c r="E190" s="106" t="s">
        <v>31</v>
      </c>
      <c r="F190" s="106" t="s">
        <v>31</v>
      </c>
      <c r="G190" s="190" t="s">
        <v>31</v>
      </c>
      <c r="H190" s="190" t="s">
        <v>31</v>
      </c>
      <c r="I190" s="364">
        <v>408190.33</v>
      </c>
      <c r="J190" s="191"/>
      <c r="K190" s="190" t="s">
        <v>31</v>
      </c>
      <c r="L190" s="190" t="s">
        <v>31</v>
      </c>
      <c r="M190" s="364">
        <f t="shared" si="144"/>
        <v>408190.33</v>
      </c>
      <c r="N190" s="191"/>
      <c r="O190" s="191"/>
      <c r="P190" s="191"/>
      <c r="Q190" s="191" t="s">
        <v>31</v>
      </c>
      <c r="R190" s="190" t="s">
        <v>31</v>
      </c>
      <c r="S190" s="190" t="s">
        <v>31</v>
      </c>
      <c r="T190" s="192" t="s">
        <v>31</v>
      </c>
      <c r="U190" s="288" t="s">
        <v>31</v>
      </c>
      <c r="V190" s="106" t="s">
        <v>31</v>
      </c>
      <c r="W190" s="106" t="s">
        <v>31</v>
      </c>
      <c r="X190" s="106" t="s">
        <v>31</v>
      </c>
      <c r="Y190" s="190" t="s">
        <v>31</v>
      </c>
      <c r="Z190" s="190" t="s">
        <v>31</v>
      </c>
      <c r="AA190" s="364">
        <v>453032.56999999995</v>
      </c>
      <c r="AB190" s="191"/>
      <c r="AC190" s="190" t="s">
        <v>31</v>
      </c>
      <c r="AD190" s="190" t="s">
        <v>31</v>
      </c>
      <c r="AE190" s="364">
        <f t="shared" si="145"/>
        <v>453032.56999999995</v>
      </c>
      <c r="AF190" s="191"/>
      <c r="AG190" s="191"/>
      <c r="AH190" s="191"/>
      <c r="AI190" s="191" t="s">
        <v>31</v>
      </c>
      <c r="AJ190" s="190" t="s">
        <v>31</v>
      </c>
      <c r="AK190" s="190" t="s">
        <v>31</v>
      </c>
      <c r="AL190" s="192" t="s">
        <v>31</v>
      </c>
      <c r="AM190" s="288" t="s">
        <v>31</v>
      </c>
      <c r="AN190" s="106" t="s">
        <v>31</v>
      </c>
      <c r="AO190" s="106" t="s">
        <v>31</v>
      </c>
      <c r="AP190" s="106" t="s">
        <v>31</v>
      </c>
      <c r="AQ190" s="190" t="s">
        <v>31</v>
      </c>
      <c r="AR190" s="190" t="s">
        <v>31</v>
      </c>
      <c r="AS190" s="426">
        <f t="shared" si="146"/>
        <v>861222.89999999991</v>
      </c>
      <c r="AT190" s="191"/>
      <c r="AU190" s="106" t="s">
        <v>31</v>
      </c>
      <c r="AV190" s="190" t="s">
        <v>31</v>
      </c>
      <c r="AW190" s="426">
        <f t="shared" si="134"/>
        <v>861222.89999999991</v>
      </c>
      <c r="AX190" s="191"/>
      <c r="AY190" s="426">
        <f t="shared" si="142"/>
        <v>0</v>
      </c>
      <c r="AZ190" s="191"/>
      <c r="BA190" s="191" t="s">
        <v>31</v>
      </c>
      <c r="BB190" s="190" t="s">
        <v>31</v>
      </c>
      <c r="BC190" s="190" t="s">
        <v>31</v>
      </c>
      <c r="BD190" s="192" t="s">
        <v>31</v>
      </c>
      <c r="BE190" s="189" t="s">
        <v>31</v>
      </c>
      <c r="BF190" s="190" t="s">
        <v>31</v>
      </c>
      <c r="BG190" s="190" t="s">
        <v>31</v>
      </c>
      <c r="BH190" s="190" t="s">
        <v>31</v>
      </c>
      <c r="BI190" s="190"/>
      <c r="BJ190" s="190"/>
      <c r="BK190" s="190" t="s">
        <v>31</v>
      </c>
      <c r="BL190" s="191"/>
      <c r="BM190" s="191"/>
      <c r="BN190" s="191"/>
      <c r="BO190" s="191"/>
      <c r="BP190" s="190" t="s">
        <v>31</v>
      </c>
      <c r="BQ190" s="192" t="s">
        <v>31</v>
      </c>
      <c r="BR190" s="396"/>
      <c r="BS190" s="397"/>
      <c r="BT190" s="397"/>
    </row>
    <row r="191" spans="1:72" ht="12" customHeight="1">
      <c r="A191" s="463"/>
      <c r="B191" s="193" t="s">
        <v>97</v>
      </c>
      <c r="C191" s="370">
        <v>12131</v>
      </c>
      <c r="D191" s="36"/>
      <c r="E191" s="65">
        <f>C191/C$196*100</f>
        <v>55.965122716368334</v>
      </c>
      <c r="F191" s="36"/>
      <c r="G191" s="195" t="s">
        <v>31</v>
      </c>
      <c r="H191" s="195" t="s">
        <v>31</v>
      </c>
      <c r="I191" s="356">
        <v>678176.30879115371</v>
      </c>
      <c r="J191" s="196"/>
      <c r="K191" s="195" t="s">
        <v>31</v>
      </c>
      <c r="L191" s="195" t="s">
        <v>31</v>
      </c>
      <c r="M191" s="356">
        <f t="shared" si="144"/>
        <v>638176.30879115371</v>
      </c>
      <c r="N191" s="196"/>
      <c r="O191" s="356">
        <v>40000</v>
      </c>
      <c r="P191" s="196"/>
      <c r="Q191" s="352">
        <f t="shared" ref="Q191:Q193" si="147">I191/C191</f>
        <v>55.904402670114067</v>
      </c>
      <c r="R191" s="195"/>
      <c r="S191" s="195" t="s">
        <v>31</v>
      </c>
      <c r="T191" s="197" t="s">
        <v>31</v>
      </c>
      <c r="U191" s="370">
        <v>12038</v>
      </c>
      <c r="V191" s="36"/>
      <c r="W191" s="65">
        <f>U191/U$196*100</f>
        <v>55.679925994449583</v>
      </c>
      <c r="X191" s="36"/>
      <c r="Y191" s="195" t="s">
        <v>31</v>
      </c>
      <c r="Z191" s="195" t="s">
        <v>31</v>
      </c>
      <c r="AA191" s="356">
        <v>758574.7958364872</v>
      </c>
      <c r="AB191" s="196"/>
      <c r="AC191" s="195" t="s">
        <v>31</v>
      </c>
      <c r="AD191" s="195" t="s">
        <v>31</v>
      </c>
      <c r="AE191" s="356">
        <f t="shared" si="145"/>
        <v>718574.7958364872</v>
      </c>
      <c r="AF191" s="196"/>
      <c r="AG191" s="399">
        <v>40000</v>
      </c>
      <c r="AH191" s="196"/>
      <c r="AI191" s="352">
        <f t="shared" ref="AI191:AI193" si="148">AA191/U191</f>
        <v>63.015018760299654</v>
      </c>
      <c r="AJ191" s="195"/>
      <c r="AK191" s="195" t="s">
        <v>31</v>
      </c>
      <c r="AL191" s="197" t="s">
        <v>31</v>
      </c>
      <c r="AM191" s="370">
        <f t="shared" ref="AM191:AM193" si="149">C191+U191</f>
        <v>24169</v>
      </c>
      <c r="AN191" s="36"/>
      <c r="AO191" s="65">
        <f>AM191/AM$196*100</f>
        <v>55.822708795269769</v>
      </c>
      <c r="AP191" s="36" t="s">
        <v>31</v>
      </c>
      <c r="AQ191" s="195" t="s">
        <v>31</v>
      </c>
      <c r="AR191" s="195" t="s">
        <v>31</v>
      </c>
      <c r="AS191" s="427">
        <f t="shared" si="146"/>
        <v>1436751.1046276409</v>
      </c>
      <c r="AT191" s="196"/>
      <c r="AU191" s="65" t="s">
        <v>31</v>
      </c>
      <c r="AV191" s="195" t="s">
        <v>31</v>
      </c>
      <c r="AW191" s="427">
        <f t="shared" si="134"/>
        <v>1356751.1046276409</v>
      </c>
      <c r="AX191" s="196"/>
      <c r="AY191" s="427">
        <f t="shared" si="142"/>
        <v>80000</v>
      </c>
      <c r="AZ191" s="196"/>
      <c r="BA191" s="352">
        <f t="shared" ref="BA191:BA193" si="150">AS191/AM191</f>
        <v>59.446030229949145</v>
      </c>
      <c r="BB191" s="195"/>
      <c r="BC191" s="195" t="s">
        <v>31</v>
      </c>
      <c r="BD191" s="197" t="s">
        <v>31</v>
      </c>
      <c r="BE191" s="198"/>
      <c r="BF191" s="194"/>
      <c r="BG191" s="195" t="s">
        <v>31</v>
      </c>
      <c r="BH191" s="195" t="s">
        <v>31</v>
      </c>
      <c r="BI191" s="195"/>
      <c r="BJ191" s="195"/>
      <c r="BK191" s="195"/>
      <c r="BL191" s="196"/>
      <c r="BM191" s="196"/>
      <c r="BN191" s="196"/>
      <c r="BO191" s="196"/>
      <c r="BP191" s="195" t="s">
        <v>31</v>
      </c>
      <c r="BQ191" s="197" t="s">
        <v>31</v>
      </c>
      <c r="BR191" s="396"/>
      <c r="BS191" s="397"/>
      <c r="BT191" s="397"/>
    </row>
    <row r="192" spans="1:72" ht="12.75" customHeight="1">
      <c r="A192" s="463"/>
      <c r="B192" s="193" t="s">
        <v>120</v>
      </c>
      <c r="C192" s="371">
        <v>2120</v>
      </c>
      <c r="D192" s="66"/>
      <c r="E192" s="97">
        <f>C192/C$196*100</f>
        <v>9.7804022882450639</v>
      </c>
      <c r="F192" s="66"/>
      <c r="G192" s="200" t="s">
        <v>31</v>
      </c>
      <c r="H192" s="200" t="s">
        <v>31</v>
      </c>
      <c r="I192" s="357">
        <v>121102.9122841346</v>
      </c>
      <c r="J192" s="201"/>
      <c r="K192" s="200" t="s">
        <v>31</v>
      </c>
      <c r="L192" s="200" t="s">
        <v>31</v>
      </c>
      <c r="M192" s="357">
        <f t="shared" si="144"/>
        <v>121102.9122841346</v>
      </c>
      <c r="N192" s="201"/>
      <c r="O192" s="201"/>
      <c r="P192" s="201"/>
      <c r="Q192" s="352">
        <f t="shared" si="147"/>
        <v>57.124015228365373</v>
      </c>
      <c r="R192" s="200"/>
      <c r="S192" s="200" t="s">
        <v>31</v>
      </c>
      <c r="T192" s="202" t="s">
        <v>31</v>
      </c>
      <c r="U192" s="371">
        <v>2032</v>
      </c>
      <c r="V192" s="66"/>
      <c r="W192" s="97">
        <f>U192/U$196*100</f>
        <v>9.3987049028677152</v>
      </c>
      <c r="X192" s="66"/>
      <c r="Y192" s="200" t="s">
        <v>31</v>
      </c>
      <c r="Z192" s="200" t="s">
        <v>31</v>
      </c>
      <c r="AA192" s="357">
        <v>135459.78497080129</v>
      </c>
      <c r="AB192" s="201"/>
      <c r="AC192" s="200" t="s">
        <v>31</v>
      </c>
      <c r="AD192" s="200" t="s">
        <v>31</v>
      </c>
      <c r="AE192" s="357">
        <f t="shared" si="145"/>
        <v>135459.78497080129</v>
      </c>
      <c r="AF192" s="201"/>
      <c r="AG192" s="201"/>
      <c r="AH192" s="201"/>
      <c r="AI192" s="352">
        <f t="shared" si="148"/>
        <v>66.663280005315599</v>
      </c>
      <c r="AJ192" s="200"/>
      <c r="AK192" s="200" t="s">
        <v>31</v>
      </c>
      <c r="AL192" s="202" t="s">
        <v>31</v>
      </c>
      <c r="AM192" s="371">
        <f t="shared" si="149"/>
        <v>4152</v>
      </c>
      <c r="AN192" s="66"/>
      <c r="AO192" s="97">
        <f>AM192/AM$196*100</f>
        <v>9.5898004434589801</v>
      </c>
      <c r="AP192" s="66" t="s">
        <v>31</v>
      </c>
      <c r="AQ192" s="200" t="s">
        <v>31</v>
      </c>
      <c r="AR192" s="200" t="s">
        <v>31</v>
      </c>
      <c r="AS192" s="33">
        <f t="shared" si="146"/>
        <v>256562.69725493589</v>
      </c>
      <c r="AT192" s="201"/>
      <c r="AU192" s="97" t="s">
        <v>31</v>
      </c>
      <c r="AV192" s="200" t="s">
        <v>31</v>
      </c>
      <c r="AW192" s="33">
        <f t="shared" si="134"/>
        <v>256562.69725493589</v>
      </c>
      <c r="AX192" s="201"/>
      <c r="AY192" s="33">
        <f t="shared" si="142"/>
        <v>0</v>
      </c>
      <c r="AZ192" s="201"/>
      <c r="BA192" s="352">
        <f t="shared" si="150"/>
        <v>61.792557142325599</v>
      </c>
      <c r="BB192" s="200"/>
      <c r="BC192" s="200" t="s">
        <v>31</v>
      </c>
      <c r="BD192" s="202" t="s">
        <v>31</v>
      </c>
      <c r="BE192" s="203"/>
      <c r="BF192" s="200"/>
      <c r="BG192" s="200" t="s">
        <v>31</v>
      </c>
      <c r="BH192" s="200" t="s">
        <v>31</v>
      </c>
      <c r="BI192" s="200"/>
      <c r="BJ192" s="200"/>
      <c r="BK192" s="200"/>
      <c r="BL192" s="201"/>
      <c r="BM192" s="201"/>
      <c r="BN192" s="201"/>
      <c r="BO192" s="201"/>
      <c r="BP192" s="200" t="s">
        <v>31</v>
      </c>
      <c r="BQ192" s="202" t="s">
        <v>31</v>
      </c>
      <c r="BR192" s="396"/>
      <c r="BS192" s="397"/>
      <c r="BT192" s="397"/>
    </row>
    <row r="193" spans="1:72" ht="12.75" customHeight="1">
      <c r="A193" s="463"/>
      <c r="B193" s="199" t="s">
        <v>107</v>
      </c>
      <c r="C193" s="371">
        <v>7425</v>
      </c>
      <c r="D193" s="66"/>
      <c r="E193" s="97">
        <f>C193/C$196*100</f>
        <v>34.254474995386602</v>
      </c>
      <c r="F193" s="66"/>
      <c r="G193" s="200" t="s">
        <v>31</v>
      </c>
      <c r="H193" s="200" t="s">
        <v>31</v>
      </c>
      <c r="I193" s="357">
        <v>411749.90176605759</v>
      </c>
      <c r="J193" s="201"/>
      <c r="K193" s="200" t="s">
        <v>31</v>
      </c>
      <c r="L193" s="200" t="s">
        <v>31</v>
      </c>
      <c r="M193" s="357">
        <f t="shared" si="144"/>
        <v>411749.90176605759</v>
      </c>
      <c r="N193" s="201"/>
      <c r="O193" s="201"/>
      <c r="P193" s="201"/>
      <c r="Q193" s="352">
        <f t="shared" si="147"/>
        <v>55.454532224384863</v>
      </c>
      <c r="R193" s="200"/>
      <c r="S193" s="200" t="s">
        <v>31</v>
      </c>
      <c r="T193" s="202" t="s">
        <v>31</v>
      </c>
      <c r="U193" s="371">
        <v>7550</v>
      </c>
      <c r="V193" s="66"/>
      <c r="W193" s="97">
        <f>U193/U$196*100</f>
        <v>34.921369102682704</v>
      </c>
      <c r="X193" s="66"/>
      <c r="Y193" s="200" t="s">
        <v>31</v>
      </c>
      <c r="Z193" s="200" t="s">
        <v>31</v>
      </c>
      <c r="AA193" s="357">
        <v>460563.26890072436</v>
      </c>
      <c r="AB193" s="201"/>
      <c r="AC193" s="200" t="s">
        <v>31</v>
      </c>
      <c r="AD193" s="200" t="s">
        <v>31</v>
      </c>
      <c r="AE193" s="357">
        <f t="shared" si="145"/>
        <v>460563.26890072436</v>
      </c>
      <c r="AF193" s="201"/>
      <c r="AG193" s="201"/>
      <c r="AH193" s="201"/>
      <c r="AI193" s="352">
        <f t="shared" si="148"/>
        <v>61.001757470294621</v>
      </c>
      <c r="AJ193" s="200"/>
      <c r="AK193" s="200" t="s">
        <v>31</v>
      </c>
      <c r="AL193" s="202" t="s">
        <v>31</v>
      </c>
      <c r="AM193" s="371">
        <f t="shared" si="149"/>
        <v>14975</v>
      </c>
      <c r="AN193" s="66"/>
      <c r="AO193" s="97">
        <f>AM193/AM$196*100</f>
        <v>34.587490761271248</v>
      </c>
      <c r="AP193" s="66"/>
      <c r="AQ193" s="200" t="s">
        <v>31</v>
      </c>
      <c r="AR193" s="200" t="s">
        <v>31</v>
      </c>
      <c r="AS193" s="33">
        <f t="shared" si="146"/>
        <v>872313.17066678195</v>
      </c>
      <c r="AT193" s="201"/>
      <c r="AU193" s="97" t="s">
        <v>31</v>
      </c>
      <c r="AV193" s="200" t="s">
        <v>31</v>
      </c>
      <c r="AW193" s="33">
        <f t="shared" si="134"/>
        <v>872313.17066678195</v>
      </c>
      <c r="AX193" s="201"/>
      <c r="AY193" s="33"/>
      <c r="AZ193" s="201"/>
      <c r="BA193" s="352">
        <f t="shared" si="150"/>
        <v>58.251296872573086</v>
      </c>
      <c r="BB193" s="200"/>
      <c r="BC193" s="200" t="s">
        <v>31</v>
      </c>
      <c r="BD193" s="202" t="s">
        <v>31</v>
      </c>
      <c r="BE193" s="203"/>
      <c r="BF193" s="200"/>
      <c r="BG193" s="200"/>
      <c r="BH193" s="200"/>
      <c r="BI193" s="200"/>
      <c r="BJ193" s="200"/>
      <c r="BK193" s="200"/>
      <c r="BL193" s="201"/>
      <c r="BM193" s="201"/>
      <c r="BN193" s="201"/>
      <c r="BO193" s="201"/>
      <c r="BP193" s="200"/>
      <c r="BQ193" s="202"/>
      <c r="BR193" s="396"/>
      <c r="BS193" s="397"/>
      <c r="BT193" s="397"/>
    </row>
    <row r="194" spans="1:72" ht="11.25" customHeight="1">
      <c r="A194" s="463"/>
      <c r="B194" s="199" t="s">
        <v>64</v>
      </c>
      <c r="C194" s="301" t="s">
        <v>31</v>
      </c>
      <c r="D194" s="33" t="s">
        <v>31</v>
      </c>
      <c r="E194" s="33" t="s">
        <v>31</v>
      </c>
      <c r="F194" s="33" t="s">
        <v>31</v>
      </c>
      <c r="G194" s="200" t="s">
        <v>31</v>
      </c>
      <c r="H194" s="200" t="s">
        <v>31</v>
      </c>
      <c r="I194" s="354">
        <v>95886.414512307703</v>
      </c>
      <c r="J194" s="201"/>
      <c r="K194" s="200" t="s">
        <v>31</v>
      </c>
      <c r="L194" s="200" t="s">
        <v>31</v>
      </c>
      <c r="M194" s="354">
        <f t="shared" si="144"/>
        <v>95886.414512307703</v>
      </c>
      <c r="N194" s="201"/>
      <c r="O194" s="201"/>
      <c r="P194" s="201"/>
      <c r="Q194" s="201" t="s">
        <v>31</v>
      </c>
      <c r="R194" s="200" t="s">
        <v>31</v>
      </c>
      <c r="S194" s="200" t="s">
        <v>31</v>
      </c>
      <c r="T194" s="202" t="s">
        <v>31</v>
      </c>
      <c r="U194" s="301" t="s">
        <v>31</v>
      </c>
      <c r="V194" s="33" t="s">
        <v>31</v>
      </c>
      <c r="W194" s="33" t="s">
        <v>31</v>
      </c>
      <c r="X194" s="33" t="s">
        <v>31</v>
      </c>
      <c r="Y194" s="200" t="s">
        <v>31</v>
      </c>
      <c r="Z194" s="200" t="s">
        <v>31</v>
      </c>
      <c r="AA194" s="354">
        <v>76742.686152307695</v>
      </c>
      <c r="AB194" s="201"/>
      <c r="AC194" s="200" t="s">
        <v>31</v>
      </c>
      <c r="AD194" s="200" t="s">
        <v>31</v>
      </c>
      <c r="AE194" s="354">
        <f t="shared" si="145"/>
        <v>76742.686152307695</v>
      </c>
      <c r="AF194" s="201"/>
      <c r="AG194" s="201"/>
      <c r="AH194" s="201"/>
      <c r="AI194" s="201" t="s">
        <v>31</v>
      </c>
      <c r="AJ194" s="200" t="s">
        <v>31</v>
      </c>
      <c r="AK194" s="200" t="s">
        <v>31</v>
      </c>
      <c r="AL194" s="202" t="s">
        <v>31</v>
      </c>
      <c r="AM194" s="301" t="s">
        <v>31</v>
      </c>
      <c r="AN194" s="33" t="s">
        <v>31</v>
      </c>
      <c r="AO194" s="33" t="s">
        <v>31</v>
      </c>
      <c r="AP194" s="33" t="s">
        <v>31</v>
      </c>
      <c r="AQ194" s="200" t="s">
        <v>31</v>
      </c>
      <c r="AR194" s="200" t="s">
        <v>31</v>
      </c>
      <c r="AS194" s="33">
        <f t="shared" si="146"/>
        <v>172629.1006646154</v>
      </c>
      <c r="AT194" s="201"/>
      <c r="AU194" s="33" t="s">
        <v>31</v>
      </c>
      <c r="AV194" s="200" t="s">
        <v>31</v>
      </c>
      <c r="AW194" s="33">
        <f t="shared" si="134"/>
        <v>172629.1006646154</v>
      </c>
      <c r="AX194" s="201"/>
      <c r="AY194" s="33">
        <f t="shared" si="142"/>
        <v>0</v>
      </c>
      <c r="AZ194" s="201"/>
      <c r="BA194" s="201" t="s">
        <v>31</v>
      </c>
      <c r="BB194" s="200" t="s">
        <v>31</v>
      </c>
      <c r="BC194" s="200" t="s">
        <v>31</v>
      </c>
      <c r="BD194" s="202" t="s">
        <v>31</v>
      </c>
      <c r="BE194" s="203" t="s">
        <v>31</v>
      </c>
      <c r="BF194" s="200" t="s">
        <v>31</v>
      </c>
      <c r="BG194" s="200" t="s">
        <v>31</v>
      </c>
      <c r="BH194" s="200" t="s">
        <v>31</v>
      </c>
      <c r="BI194" s="200"/>
      <c r="BJ194" s="200"/>
      <c r="BK194" s="200" t="s">
        <v>31</v>
      </c>
      <c r="BL194" s="201"/>
      <c r="BM194" s="201"/>
      <c r="BN194" s="201"/>
      <c r="BO194" s="201"/>
      <c r="BP194" s="200" t="s">
        <v>31</v>
      </c>
      <c r="BQ194" s="202" t="s">
        <v>31</v>
      </c>
      <c r="BR194" s="396"/>
      <c r="BS194" s="397"/>
      <c r="BT194" s="397"/>
    </row>
    <row r="195" spans="1:72" ht="11.25" customHeight="1" thickBot="1">
      <c r="A195" s="463"/>
      <c r="B195" s="67" t="s">
        <v>89</v>
      </c>
      <c r="C195" s="302" t="s">
        <v>31</v>
      </c>
      <c r="D195" s="68" t="s">
        <v>31</v>
      </c>
      <c r="E195" s="68" t="s">
        <v>31</v>
      </c>
      <c r="F195" s="68" t="s">
        <v>31</v>
      </c>
      <c r="G195" s="69" t="s">
        <v>31</v>
      </c>
      <c r="H195" s="69" t="s">
        <v>31</v>
      </c>
      <c r="I195" s="154"/>
      <c r="J195" s="154"/>
      <c r="K195" s="69" t="s">
        <v>31</v>
      </c>
      <c r="L195" s="69" t="s">
        <v>31</v>
      </c>
      <c r="M195" s="154">
        <f t="shared" si="144"/>
        <v>0</v>
      </c>
      <c r="N195" s="154"/>
      <c r="O195" s="154"/>
      <c r="P195" s="154"/>
      <c r="Q195" s="154" t="s">
        <v>31</v>
      </c>
      <c r="R195" s="69" t="s">
        <v>31</v>
      </c>
      <c r="S195" s="69" t="s">
        <v>31</v>
      </c>
      <c r="T195" s="155" t="s">
        <v>31</v>
      </c>
      <c r="U195" s="302" t="s">
        <v>31</v>
      </c>
      <c r="V195" s="68" t="s">
        <v>31</v>
      </c>
      <c r="W195" s="68" t="s">
        <v>31</v>
      </c>
      <c r="X195" s="68" t="s">
        <v>31</v>
      </c>
      <c r="Y195" s="69" t="s">
        <v>31</v>
      </c>
      <c r="Z195" s="69" t="s">
        <v>31</v>
      </c>
      <c r="AA195" s="154"/>
      <c r="AB195" s="154"/>
      <c r="AC195" s="69" t="s">
        <v>31</v>
      </c>
      <c r="AD195" s="69" t="s">
        <v>31</v>
      </c>
      <c r="AE195" s="154">
        <f t="shared" si="145"/>
        <v>0</v>
      </c>
      <c r="AF195" s="154"/>
      <c r="AG195" s="154"/>
      <c r="AH195" s="154"/>
      <c r="AI195" s="154" t="s">
        <v>31</v>
      </c>
      <c r="AJ195" s="69" t="s">
        <v>31</v>
      </c>
      <c r="AK195" s="69" t="s">
        <v>31</v>
      </c>
      <c r="AL195" s="155" t="s">
        <v>31</v>
      </c>
      <c r="AM195" s="302" t="s">
        <v>31</v>
      </c>
      <c r="AN195" s="68" t="s">
        <v>31</v>
      </c>
      <c r="AO195" s="68" t="s">
        <v>31</v>
      </c>
      <c r="AP195" s="68" t="s">
        <v>31</v>
      </c>
      <c r="AQ195" s="69" t="s">
        <v>31</v>
      </c>
      <c r="AR195" s="69" t="s">
        <v>31</v>
      </c>
      <c r="AS195" s="68"/>
      <c r="AT195" s="154"/>
      <c r="AU195" s="68" t="s">
        <v>31</v>
      </c>
      <c r="AV195" s="69" t="s">
        <v>31</v>
      </c>
      <c r="AW195" s="68"/>
      <c r="AX195" s="154"/>
      <c r="AY195" s="68"/>
      <c r="AZ195" s="154"/>
      <c r="BA195" s="154" t="s">
        <v>31</v>
      </c>
      <c r="BB195" s="69" t="s">
        <v>31</v>
      </c>
      <c r="BC195" s="69" t="s">
        <v>31</v>
      </c>
      <c r="BD195" s="155" t="s">
        <v>31</v>
      </c>
      <c r="BE195" s="153" t="s">
        <v>31</v>
      </c>
      <c r="BF195" s="69" t="s">
        <v>31</v>
      </c>
      <c r="BG195" s="69" t="s">
        <v>31</v>
      </c>
      <c r="BH195" s="69" t="s">
        <v>31</v>
      </c>
      <c r="BI195" s="69"/>
      <c r="BJ195" s="69"/>
      <c r="BK195" s="69" t="s">
        <v>31</v>
      </c>
      <c r="BL195" s="154"/>
      <c r="BM195" s="154"/>
      <c r="BN195" s="154"/>
      <c r="BO195" s="154"/>
      <c r="BP195" s="69" t="s">
        <v>31</v>
      </c>
      <c r="BQ195" s="155" t="s">
        <v>31</v>
      </c>
      <c r="BR195" s="396"/>
      <c r="BS195" s="397"/>
      <c r="BT195" s="397"/>
    </row>
    <row r="196" spans="1:72" s="45" customFormat="1" ht="12.75" customHeight="1" thickBot="1">
      <c r="A196" s="464"/>
      <c r="B196" s="204" t="s">
        <v>65</v>
      </c>
      <c r="C196" s="303">
        <f>C191+C192+C193</f>
        <v>21676</v>
      </c>
      <c r="D196" s="70"/>
      <c r="E196" s="71">
        <f>C196/C$196*100</f>
        <v>100</v>
      </c>
      <c r="F196" s="71"/>
      <c r="G196" s="206" t="s">
        <v>31</v>
      </c>
      <c r="H196" s="206" t="s">
        <v>31</v>
      </c>
      <c r="I196" s="353">
        <f>SUM(I189:I195)</f>
        <v>2351605.9673536536</v>
      </c>
      <c r="J196" s="207"/>
      <c r="K196" s="374">
        <f>I196/I$199*100</f>
        <v>13.571887345736872</v>
      </c>
      <c r="L196" s="207"/>
      <c r="M196" s="353">
        <f>SUM(M189:M195)</f>
        <v>2311605.9673536536</v>
      </c>
      <c r="N196" s="207"/>
      <c r="O196" s="353">
        <f>SUM(O189:O195)</f>
        <v>40000</v>
      </c>
      <c r="P196" s="207"/>
      <c r="Q196" s="207" t="s">
        <v>31</v>
      </c>
      <c r="R196" s="206" t="s">
        <v>31</v>
      </c>
      <c r="S196" s="206" t="s">
        <v>31</v>
      </c>
      <c r="T196" s="208" t="s">
        <v>31</v>
      </c>
      <c r="U196" s="303">
        <f>U191+U192+U193</f>
        <v>21620</v>
      </c>
      <c r="V196" s="70"/>
      <c r="W196" s="71">
        <f>U196/U$196*100</f>
        <v>100</v>
      </c>
      <c r="X196" s="71"/>
      <c r="Y196" s="206" t="s">
        <v>31</v>
      </c>
      <c r="Z196" s="206" t="s">
        <v>31</v>
      </c>
      <c r="AA196" s="353">
        <f>SUM(AA189:AA195)</f>
        <v>2520873.0058603208</v>
      </c>
      <c r="AB196" s="207"/>
      <c r="AC196" s="374">
        <f>AA196/AA$199*100</f>
        <v>14.525855906399393</v>
      </c>
      <c r="AD196" s="207"/>
      <c r="AE196" s="353">
        <f>SUM(AE189:AE195)</f>
        <v>2480873.0058603208</v>
      </c>
      <c r="AF196" s="207"/>
      <c r="AG196" s="353">
        <f>SUM(AG189:AG195)</f>
        <v>40000</v>
      </c>
      <c r="AH196" s="207"/>
      <c r="AI196" s="207" t="s">
        <v>31</v>
      </c>
      <c r="AJ196" s="206" t="s">
        <v>31</v>
      </c>
      <c r="AK196" s="206" t="s">
        <v>31</v>
      </c>
      <c r="AL196" s="208" t="s">
        <v>31</v>
      </c>
      <c r="AM196" s="303">
        <f>SUM(AM191:AM193)</f>
        <v>43296</v>
      </c>
      <c r="AN196" s="70"/>
      <c r="AO196" s="71">
        <f>AM196/AM$196*100</f>
        <v>100</v>
      </c>
      <c r="AP196" s="71" t="s">
        <v>31</v>
      </c>
      <c r="AQ196" s="206" t="s">
        <v>31</v>
      </c>
      <c r="AR196" s="206" t="s">
        <v>31</v>
      </c>
      <c r="AS196" s="428">
        <f>I196+AA196</f>
        <v>4872478.9732139744</v>
      </c>
      <c r="AT196" s="207"/>
      <c r="AU196" s="71">
        <f>AS196/AS$199*100</f>
        <v>14.04924775344143</v>
      </c>
      <c r="AV196" s="207"/>
      <c r="AW196" s="428">
        <f>M196+AE196</f>
        <v>4792478.9732139744</v>
      </c>
      <c r="AX196" s="207"/>
      <c r="AY196" s="428">
        <f>O196+AG196</f>
        <v>80000</v>
      </c>
      <c r="AZ196" s="207"/>
      <c r="BA196" s="207" t="s">
        <v>31</v>
      </c>
      <c r="BB196" s="206" t="s">
        <v>31</v>
      </c>
      <c r="BC196" s="206" t="s">
        <v>31</v>
      </c>
      <c r="BD196" s="208" t="s">
        <v>31</v>
      </c>
      <c r="BE196" s="205" t="s">
        <v>31</v>
      </c>
      <c r="BF196" s="205" t="s">
        <v>31</v>
      </c>
      <c r="BG196" s="206" t="s">
        <v>31</v>
      </c>
      <c r="BH196" s="206" t="s">
        <v>31</v>
      </c>
      <c r="BI196" s="207"/>
      <c r="BJ196" s="207"/>
      <c r="BK196" s="206" t="s">
        <v>31</v>
      </c>
      <c r="BL196" s="207"/>
      <c r="BM196" s="207"/>
      <c r="BN196" s="207"/>
      <c r="BO196" s="207"/>
      <c r="BP196" s="206" t="s">
        <v>31</v>
      </c>
      <c r="BQ196" s="208" t="s">
        <v>31</v>
      </c>
      <c r="BR196" s="396"/>
      <c r="BS196" s="397"/>
      <c r="BT196" s="397"/>
    </row>
    <row r="197" spans="1:72" ht="13.4" customHeight="1">
      <c r="A197" s="463" t="s">
        <v>66</v>
      </c>
      <c r="B197" s="209" t="s">
        <v>90</v>
      </c>
      <c r="C197" s="304" t="s">
        <v>31</v>
      </c>
      <c r="D197" s="108" t="s">
        <v>31</v>
      </c>
      <c r="E197" s="72" t="s">
        <v>31</v>
      </c>
      <c r="F197" s="72" t="s">
        <v>31</v>
      </c>
      <c r="G197" s="211" t="s">
        <v>31</v>
      </c>
      <c r="H197" s="211" t="s">
        <v>31</v>
      </c>
      <c r="I197" s="373">
        <v>0</v>
      </c>
      <c r="J197" s="212"/>
      <c r="K197" s="373">
        <f>I197/I$199*100</f>
        <v>0</v>
      </c>
      <c r="L197" s="373"/>
      <c r="M197" s="373">
        <f t="shared" si="144"/>
        <v>0</v>
      </c>
      <c r="N197" s="373"/>
      <c r="O197" s="373"/>
      <c r="P197" s="212"/>
      <c r="Q197" s="212" t="s">
        <v>31</v>
      </c>
      <c r="R197" s="37" t="s">
        <v>31</v>
      </c>
      <c r="S197" s="211" t="s">
        <v>31</v>
      </c>
      <c r="T197" s="213" t="s">
        <v>31</v>
      </c>
      <c r="U197" s="304" t="s">
        <v>31</v>
      </c>
      <c r="V197" s="108" t="s">
        <v>31</v>
      </c>
      <c r="W197" s="72" t="s">
        <v>31</v>
      </c>
      <c r="X197" s="72" t="s">
        <v>31</v>
      </c>
      <c r="Y197" s="211" t="s">
        <v>31</v>
      </c>
      <c r="Z197" s="211" t="s">
        <v>31</v>
      </c>
      <c r="AA197" s="373">
        <v>2291.38</v>
      </c>
      <c r="AB197" s="212"/>
      <c r="AC197" s="373">
        <f>AA197/AA$199*100</f>
        <v>1.3203463891052388E-2</v>
      </c>
      <c r="AD197" s="373"/>
      <c r="AE197" s="373">
        <f t="shared" si="145"/>
        <v>2291.38</v>
      </c>
      <c r="AF197" s="373"/>
      <c r="AG197" s="373"/>
      <c r="AH197" s="212"/>
      <c r="AI197" s="212" t="s">
        <v>31</v>
      </c>
      <c r="AJ197" s="37" t="s">
        <v>31</v>
      </c>
      <c r="AK197" s="211" t="s">
        <v>31</v>
      </c>
      <c r="AL197" s="213" t="s">
        <v>31</v>
      </c>
      <c r="AM197" s="304" t="s">
        <v>31</v>
      </c>
      <c r="AN197" s="108" t="s">
        <v>31</v>
      </c>
      <c r="AO197" s="72" t="s">
        <v>31</v>
      </c>
      <c r="AP197" s="72" t="s">
        <v>31</v>
      </c>
      <c r="AQ197" s="211" t="s">
        <v>31</v>
      </c>
      <c r="AR197" s="211" t="s">
        <v>31</v>
      </c>
      <c r="AS197" s="429">
        <f t="shared" ref="AS197:AS198" si="151">I197+AA197</f>
        <v>2291.38</v>
      </c>
      <c r="AT197" s="212"/>
      <c r="AU197" s="72">
        <f>AS197/AS$199*100</f>
        <v>6.6069377608921924E-3</v>
      </c>
      <c r="AV197" s="373"/>
      <c r="AW197" s="429">
        <f t="shared" ref="AW197:AW198" si="152">M197+AE197</f>
        <v>2291.38</v>
      </c>
      <c r="AX197" s="373"/>
      <c r="AY197" s="429">
        <f t="shared" ref="AY197:AY198" si="153">O197+AG197</f>
        <v>0</v>
      </c>
      <c r="AZ197" s="212"/>
      <c r="BA197" s="212" t="s">
        <v>31</v>
      </c>
      <c r="BB197" s="37" t="s">
        <v>31</v>
      </c>
      <c r="BC197" s="211" t="s">
        <v>31</v>
      </c>
      <c r="BD197" s="213" t="s">
        <v>31</v>
      </c>
      <c r="BE197" s="210" t="s">
        <v>31</v>
      </c>
      <c r="BF197" s="210" t="s">
        <v>31</v>
      </c>
      <c r="BG197" s="211" t="s">
        <v>31</v>
      </c>
      <c r="BH197" s="211" t="s">
        <v>31</v>
      </c>
      <c r="BI197" s="212"/>
      <c r="BJ197" s="212"/>
      <c r="BK197" s="37" t="s">
        <v>31</v>
      </c>
      <c r="BL197" s="212"/>
      <c r="BM197" s="212"/>
      <c r="BN197" s="212"/>
      <c r="BO197" s="212"/>
      <c r="BP197" s="211" t="s">
        <v>31</v>
      </c>
      <c r="BQ197" s="213" t="s">
        <v>31</v>
      </c>
      <c r="BR197" s="396"/>
      <c r="BS197" s="397"/>
      <c r="BT197" s="397"/>
    </row>
    <row r="198" spans="1:72" ht="12.75" customHeight="1" thickBot="1">
      <c r="A198" s="463"/>
      <c r="B198" s="214" t="s">
        <v>108</v>
      </c>
      <c r="C198" s="305" t="s">
        <v>31</v>
      </c>
      <c r="D198" s="280" t="s">
        <v>31</v>
      </c>
      <c r="E198" s="281" t="s">
        <v>31</v>
      </c>
      <c r="F198" s="281" t="s">
        <v>31</v>
      </c>
      <c r="G198" s="139" t="s">
        <v>31</v>
      </c>
      <c r="H198" s="139" t="s">
        <v>31</v>
      </c>
      <c r="I198" s="355">
        <v>156282.64949956292</v>
      </c>
      <c r="J198" s="217"/>
      <c r="K198" s="355">
        <f>I198/I$199*100</f>
        <v>0.90195829681800088</v>
      </c>
      <c r="L198" s="355"/>
      <c r="M198" s="355">
        <f t="shared" si="144"/>
        <v>156282.64949956292</v>
      </c>
      <c r="N198" s="355"/>
      <c r="O198" s="355"/>
      <c r="P198" s="217"/>
      <c r="Q198" s="217" t="s">
        <v>31</v>
      </c>
      <c r="R198" s="216" t="s">
        <v>31</v>
      </c>
      <c r="S198" s="139" t="s">
        <v>31</v>
      </c>
      <c r="T198" s="218" t="s">
        <v>31</v>
      </c>
      <c r="U198" s="305" t="s">
        <v>31</v>
      </c>
      <c r="V198" s="280" t="s">
        <v>31</v>
      </c>
      <c r="W198" s="281" t="s">
        <v>31</v>
      </c>
      <c r="X198" s="281" t="s">
        <v>31</v>
      </c>
      <c r="Y198" s="139" t="s">
        <v>31</v>
      </c>
      <c r="Z198" s="139" t="s">
        <v>31</v>
      </c>
      <c r="AA198" s="355">
        <v>165417.54989350235</v>
      </c>
      <c r="AB198" s="217"/>
      <c r="AC198" s="355">
        <f>AA198/AA$199*100</f>
        <v>0.95317435212195945</v>
      </c>
      <c r="AD198" s="355"/>
      <c r="AE198" s="355">
        <f t="shared" si="145"/>
        <v>165417.54989350235</v>
      </c>
      <c r="AF198" s="355"/>
      <c r="AG198" s="355"/>
      <c r="AH198" s="217"/>
      <c r="AI198" s="217" t="s">
        <v>31</v>
      </c>
      <c r="AJ198" s="216" t="s">
        <v>31</v>
      </c>
      <c r="AK198" s="139" t="s">
        <v>31</v>
      </c>
      <c r="AL198" s="218" t="s">
        <v>31</v>
      </c>
      <c r="AM198" s="305" t="s">
        <v>31</v>
      </c>
      <c r="AN198" s="280" t="s">
        <v>31</v>
      </c>
      <c r="AO198" s="281" t="s">
        <v>31</v>
      </c>
      <c r="AP198" s="281" t="s">
        <v>31</v>
      </c>
      <c r="AQ198" s="139" t="s">
        <v>31</v>
      </c>
      <c r="AR198" s="139" t="s">
        <v>31</v>
      </c>
      <c r="AS198" s="430">
        <f t="shared" si="151"/>
        <v>321700.1993930653</v>
      </c>
      <c r="AT198" s="217"/>
      <c r="AU198" s="281">
        <f>AS198/AS$199*100</f>
        <v>0.9275865177563698</v>
      </c>
      <c r="AV198" s="355"/>
      <c r="AW198" s="430">
        <f t="shared" si="152"/>
        <v>321700.1993930653</v>
      </c>
      <c r="AX198" s="355"/>
      <c r="AY198" s="430">
        <f t="shared" si="153"/>
        <v>0</v>
      </c>
      <c r="AZ198" s="217"/>
      <c r="BA198" s="217" t="s">
        <v>31</v>
      </c>
      <c r="BB198" s="216" t="s">
        <v>31</v>
      </c>
      <c r="BC198" s="139" t="s">
        <v>31</v>
      </c>
      <c r="BD198" s="218" t="s">
        <v>31</v>
      </c>
      <c r="BE198" s="215" t="s">
        <v>31</v>
      </c>
      <c r="BF198" s="215" t="s">
        <v>31</v>
      </c>
      <c r="BG198" s="139" t="s">
        <v>31</v>
      </c>
      <c r="BH198" s="139" t="s">
        <v>31</v>
      </c>
      <c r="BI198" s="217"/>
      <c r="BJ198" s="217"/>
      <c r="BK198" s="216" t="s">
        <v>31</v>
      </c>
      <c r="BL198" s="217"/>
      <c r="BM198" s="217"/>
      <c r="BN198" s="217"/>
      <c r="BO198" s="217"/>
      <c r="BP198" s="139" t="s">
        <v>31</v>
      </c>
      <c r="BQ198" s="218" t="s">
        <v>31</v>
      </c>
      <c r="BR198" s="396"/>
      <c r="BS198" s="397"/>
      <c r="BT198" s="397"/>
    </row>
    <row r="199" spans="1:72" s="224" customFormat="1" ht="14.25" customHeight="1" thickTop="1" thickBot="1">
      <c r="A199" s="219"/>
      <c r="B199" s="326" t="s">
        <v>109</v>
      </c>
      <c r="C199" s="306">
        <f>C178+C196</f>
        <v>47883.799999999996</v>
      </c>
      <c r="D199" s="282"/>
      <c r="E199" s="283">
        <f>C199/C$199*100</f>
        <v>100</v>
      </c>
      <c r="F199" s="283"/>
      <c r="G199" s="431">
        <f>I199+S199</f>
        <v>31877707</v>
      </c>
      <c r="H199" s="431"/>
      <c r="I199" s="338">
        <f>I178+I196+I197+I198</f>
        <v>17327037.186853215</v>
      </c>
      <c r="J199" s="222"/>
      <c r="K199" s="338">
        <f>K178+K196+K197+K198</f>
        <v>100</v>
      </c>
      <c r="L199" s="222"/>
      <c r="M199" s="338">
        <f>M178+M196+M197+M198</f>
        <v>16828347.186853215</v>
      </c>
      <c r="N199" s="222"/>
      <c r="O199" s="338">
        <f>O178+O196+O197+O198</f>
        <v>495390</v>
      </c>
      <c r="P199" s="222"/>
      <c r="Q199" s="338">
        <f t="shared" ref="Q199:Q201" si="154">I199/C199</f>
        <v>361.85593430039421</v>
      </c>
      <c r="R199" s="220"/>
      <c r="S199" s="431">
        <v>14550669.813146785</v>
      </c>
      <c r="T199" s="220"/>
      <c r="U199" s="306">
        <f>U178+U196</f>
        <v>48259.8</v>
      </c>
      <c r="V199" s="282"/>
      <c r="W199" s="283">
        <f>U199/U$199*100</f>
        <v>100</v>
      </c>
      <c r="X199" s="283"/>
      <c r="Y199" s="431">
        <f>AA199+AK199</f>
        <v>29957424</v>
      </c>
      <c r="Z199" s="431"/>
      <c r="AA199" s="338">
        <f>AA178+AA196+AA197+AA198</f>
        <v>17354385.325753819</v>
      </c>
      <c r="AB199" s="222"/>
      <c r="AC199" s="338">
        <f>AC178+AC196+AC197+AC198</f>
        <v>100.00000000000001</v>
      </c>
      <c r="AD199" s="222"/>
      <c r="AE199" s="338">
        <f>AE178+AE196+AE197+AE198</f>
        <v>17089835.325753819</v>
      </c>
      <c r="AF199" s="222"/>
      <c r="AG199" s="338">
        <f>AG178+AG196+AG197+AG198</f>
        <v>261250</v>
      </c>
      <c r="AH199" s="222"/>
      <c r="AI199" s="338">
        <f t="shared" ref="AI199:AI201" si="155">AA199/U199</f>
        <v>359.60334120228055</v>
      </c>
      <c r="AJ199" s="220"/>
      <c r="AK199" s="431">
        <v>12603038.674246181</v>
      </c>
      <c r="AL199" s="220"/>
      <c r="AM199" s="306">
        <f t="shared" ref="AM199:AM201" si="156">C199+U199</f>
        <v>96143.6</v>
      </c>
      <c r="AN199" s="282"/>
      <c r="AO199" s="283">
        <f>AM199/AM$199*100</f>
        <v>100</v>
      </c>
      <c r="AP199" s="283"/>
      <c r="AQ199" s="431">
        <f>G199+Y199</f>
        <v>61835131</v>
      </c>
      <c r="AR199" s="431"/>
      <c r="AS199" s="338">
        <f t="shared" ref="AS199:AS202" si="157">I199+AA199</f>
        <v>34681422.512607038</v>
      </c>
      <c r="AT199" s="222"/>
      <c r="AU199" s="338">
        <f>AU178+AU196+AU197+AU198</f>
        <v>100.00000000000001</v>
      </c>
      <c r="AV199" s="222"/>
      <c r="AW199" s="338">
        <f t="shared" ref="AW199:AW202" si="158">M199+AE199</f>
        <v>33918182.512607038</v>
      </c>
      <c r="AX199" s="222"/>
      <c r="AY199" s="338">
        <f t="shared" ref="AY199:AY202" si="159">O199+AG199</f>
        <v>756640</v>
      </c>
      <c r="AZ199" s="222"/>
      <c r="BA199" s="338">
        <f t="shared" ref="BA199:BA201" si="160">AS199/AM199</f>
        <v>360.72523301194292</v>
      </c>
      <c r="BB199" s="220"/>
      <c r="BC199" s="431">
        <f>S199+AK199</f>
        <v>27153708.487392966</v>
      </c>
      <c r="BD199" s="220"/>
      <c r="BE199" s="221"/>
      <c r="BF199" s="221"/>
      <c r="BG199" s="220"/>
      <c r="BH199" s="220"/>
      <c r="BI199" s="222"/>
      <c r="BJ199" s="222"/>
      <c r="BK199" s="220"/>
      <c r="BL199" s="222"/>
      <c r="BM199" s="222"/>
      <c r="BN199" s="222"/>
      <c r="BO199" s="222"/>
      <c r="BP199" s="220"/>
      <c r="BQ199" s="223"/>
      <c r="BR199" s="396"/>
      <c r="BS199" s="397"/>
      <c r="BT199" s="397"/>
    </row>
    <row r="200" spans="1:72" s="45" customFormat="1" ht="11" thickTop="1">
      <c r="A200" s="225"/>
      <c r="B200" s="327" t="s">
        <v>67</v>
      </c>
      <c r="C200" s="307">
        <f>C179</f>
        <v>8688</v>
      </c>
      <c r="D200" s="278"/>
      <c r="E200" s="278">
        <f>C200/C$200*100</f>
        <v>100</v>
      </c>
      <c r="F200" s="279"/>
      <c r="G200" s="226" t="s">
        <v>31</v>
      </c>
      <c r="H200" s="226" t="s">
        <v>31</v>
      </c>
      <c r="I200" s="339">
        <f>I115+I125+I129+I132</f>
        <v>9563309.7944617681</v>
      </c>
      <c r="J200" s="228"/>
      <c r="K200" s="339">
        <f>I200/I200*100</f>
        <v>100</v>
      </c>
      <c r="L200" s="228"/>
      <c r="M200" s="339">
        <f>M115+M125+M129+M132</f>
        <v>9437309.7944617681</v>
      </c>
      <c r="N200" s="228"/>
      <c r="O200" s="339">
        <f>O115+O125+O129+O132</f>
        <v>126000</v>
      </c>
      <c r="P200" s="228"/>
      <c r="Q200" s="339">
        <f t="shared" si="154"/>
        <v>1100.7492857345496</v>
      </c>
      <c r="R200" s="226"/>
      <c r="S200" s="226" t="s">
        <v>31</v>
      </c>
      <c r="T200" s="229" t="s">
        <v>31</v>
      </c>
      <c r="U200" s="307">
        <f>U179</f>
        <v>8832</v>
      </c>
      <c r="V200" s="278"/>
      <c r="W200" s="278">
        <f>U200/U$200*100</f>
        <v>100</v>
      </c>
      <c r="X200" s="279"/>
      <c r="Y200" s="226" t="s">
        <v>31</v>
      </c>
      <c r="Z200" s="226" t="s">
        <v>31</v>
      </c>
      <c r="AA200" s="339">
        <f>AA115+AA125+AA129+AA132</f>
        <v>9057495.9983842131</v>
      </c>
      <c r="AB200" s="228"/>
      <c r="AC200" s="339">
        <f>AA200/AA200*100</f>
        <v>100</v>
      </c>
      <c r="AD200" s="228"/>
      <c r="AE200" s="339">
        <f>AE115+AE125+AE129+AE132</f>
        <v>8956495.9983842131</v>
      </c>
      <c r="AF200" s="228"/>
      <c r="AG200" s="339">
        <f>AG115+AG125+AG129+AG132</f>
        <v>101000</v>
      </c>
      <c r="AH200" s="228"/>
      <c r="AI200" s="339">
        <f t="shared" si="155"/>
        <v>1025.5317027156038</v>
      </c>
      <c r="AJ200" s="226"/>
      <c r="AK200" s="226" t="s">
        <v>31</v>
      </c>
      <c r="AL200" s="229" t="s">
        <v>31</v>
      </c>
      <c r="AM200" s="307">
        <f t="shared" si="156"/>
        <v>17520</v>
      </c>
      <c r="AN200" s="278"/>
      <c r="AO200" s="278">
        <f>AM200/AM$200*100</f>
        <v>100</v>
      </c>
      <c r="AP200" s="279"/>
      <c r="AQ200" s="226" t="s">
        <v>31</v>
      </c>
      <c r="AR200" s="226" t="s">
        <v>31</v>
      </c>
      <c r="AS200" s="432">
        <f>I200+AA200</f>
        <v>18620805.792845979</v>
      </c>
      <c r="AT200" s="228"/>
      <c r="AU200" s="339">
        <f>AS200/AS200*100</f>
        <v>100</v>
      </c>
      <c r="AV200" s="228"/>
      <c r="AW200" s="432">
        <f>M200+AE200</f>
        <v>18393805.792845979</v>
      </c>
      <c r="AX200" s="228"/>
      <c r="AY200" s="432">
        <f>O200+AG200</f>
        <v>227000</v>
      </c>
      <c r="AZ200" s="228"/>
      <c r="BA200" s="339">
        <f t="shared" si="160"/>
        <v>1062.8313808702044</v>
      </c>
      <c r="BB200" s="226"/>
      <c r="BC200" s="226" t="s">
        <v>31</v>
      </c>
      <c r="BD200" s="229" t="s">
        <v>31</v>
      </c>
      <c r="BE200" s="227"/>
      <c r="BF200" s="227"/>
      <c r="BG200" s="226" t="s">
        <v>31</v>
      </c>
      <c r="BH200" s="226" t="s">
        <v>31</v>
      </c>
      <c r="BI200" s="228"/>
      <c r="BJ200" s="228"/>
      <c r="BK200" s="226"/>
      <c r="BL200" s="228"/>
      <c r="BM200" s="228"/>
      <c r="BN200" s="228"/>
      <c r="BO200" s="228"/>
      <c r="BP200" s="226" t="s">
        <v>31</v>
      </c>
      <c r="BQ200" s="229" t="s">
        <v>31</v>
      </c>
      <c r="BR200" s="396"/>
      <c r="BS200" s="397"/>
      <c r="BT200" s="397"/>
    </row>
    <row r="201" spans="1:72" s="45" customFormat="1">
      <c r="A201" s="230"/>
      <c r="B201" s="328" t="s">
        <v>68</v>
      </c>
      <c r="C201" s="296">
        <f>C182</f>
        <v>17519.799999999996</v>
      </c>
      <c r="D201" s="61"/>
      <c r="E201" s="73">
        <f>C201/C$201*100</f>
        <v>100</v>
      </c>
      <c r="F201" s="73"/>
      <c r="G201" s="231" t="s">
        <v>31</v>
      </c>
      <c r="H201" s="231" t="s">
        <v>31</v>
      </c>
      <c r="I201" s="340">
        <f>I182</f>
        <v>4722026.5260236673</v>
      </c>
      <c r="J201" s="233"/>
      <c r="K201" s="340">
        <f>I201/I201*100</f>
        <v>100</v>
      </c>
      <c r="L201" s="233"/>
      <c r="M201" s="340">
        <f>M182</f>
        <v>4453636.5260236673</v>
      </c>
      <c r="N201" s="233"/>
      <c r="O201" s="340">
        <f>O182</f>
        <v>268390</v>
      </c>
      <c r="P201" s="233"/>
      <c r="Q201" s="340">
        <f t="shared" si="154"/>
        <v>269.5251387586427</v>
      </c>
      <c r="R201" s="231"/>
      <c r="S201" s="231" t="s">
        <v>31</v>
      </c>
      <c r="T201" s="234" t="s">
        <v>31</v>
      </c>
      <c r="U201" s="296">
        <f>U182</f>
        <v>17807.8</v>
      </c>
      <c r="V201" s="61"/>
      <c r="W201" s="73">
        <f>U201/U$201*100</f>
        <v>100</v>
      </c>
      <c r="X201" s="73"/>
      <c r="Y201" s="231" t="s">
        <v>31</v>
      </c>
      <c r="Z201" s="231" t="s">
        <v>31</v>
      </c>
      <c r="AA201" s="340">
        <f>AA182</f>
        <v>4752236.9013538659</v>
      </c>
      <c r="AB201" s="233"/>
      <c r="AC201" s="340">
        <f>AA201/AA201*100</f>
        <v>100</v>
      </c>
      <c r="AD201" s="233"/>
      <c r="AE201" s="340">
        <f>AE182</f>
        <v>4692986.9013538659</v>
      </c>
      <c r="AF201" s="233"/>
      <c r="AG201" s="340">
        <f>AG182</f>
        <v>59250</v>
      </c>
      <c r="AH201" s="233"/>
      <c r="AI201" s="340">
        <f t="shared" si="155"/>
        <v>266.86266138174653</v>
      </c>
      <c r="AJ201" s="231"/>
      <c r="AK201" s="231" t="s">
        <v>31</v>
      </c>
      <c r="AL201" s="234" t="s">
        <v>31</v>
      </c>
      <c r="AM201" s="296">
        <f t="shared" si="156"/>
        <v>35327.599999999991</v>
      </c>
      <c r="AN201" s="61"/>
      <c r="AO201" s="73">
        <f>AM201/AM$201*100</f>
        <v>100</v>
      </c>
      <c r="AP201" s="73"/>
      <c r="AQ201" s="231" t="s">
        <v>31</v>
      </c>
      <c r="AR201" s="231" t="s">
        <v>31</v>
      </c>
      <c r="AS201" s="433">
        <f t="shared" si="157"/>
        <v>9474263.4273775332</v>
      </c>
      <c r="AT201" s="233"/>
      <c r="AU201" s="340">
        <f>AS201/AS201*100</f>
        <v>100</v>
      </c>
      <c r="AV201" s="233"/>
      <c r="AW201" s="433">
        <f t="shared" si="158"/>
        <v>9146623.4273775332</v>
      </c>
      <c r="AX201" s="233"/>
      <c r="AY201" s="433">
        <f t="shared" si="159"/>
        <v>327640</v>
      </c>
      <c r="AZ201" s="233"/>
      <c r="BA201" s="340">
        <f t="shared" si="160"/>
        <v>268.18304745800833</v>
      </c>
      <c r="BB201" s="231"/>
      <c r="BC201" s="231" t="s">
        <v>31</v>
      </c>
      <c r="BD201" s="234" t="s">
        <v>31</v>
      </c>
      <c r="BE201" s="232"/>
      <c r="BF201" s="232"/>
      <c r="BG201" s="231" t="s">
        <v>31</v>
      </c>
      <c r="BH201" s="231" t="s">
        <v>31</v>
      </c>
      <c r="BI201" s="233"/>
      <c r="BJ201" s="233"/>
      <c r="BK201" s="231"/>
      <c r="BL201" s="233"/>
      <c r="BM201" s="233"/>
      <c r="BN201" s="233"/>
      <c r="BO201" s="233"/>
      <c r="BP201" s="231" t="s">
        <v>31</v>
      </c>
      <c r="BQ201" s="234" t="s">
        <v>31</v>
      </c>
      <c r="BR201" s="396"/>
      <c r="BS201" s="397"/>
      <c r="BT201" s="397"/>
    </row>
    <row r="202" spans="1:72" s="45" customFormat="1" ht="11.25" customHeight="1">
      <c r="A202" s="235"/>
      <c r="B202" s="329" t="s">
        <v>69</v>
      </c>
      <c r="C202" s="308" t="s">
        <v>31</v>
      </c>
      <c r="D202" s="75" t="s">
        <v>31</v>
      </c>
      <c r="E202" s="74" t="s">
        <v>31</v>
      </c>
      <c r="F202" s="74" t="s">
        <v>31</v>
      </c>
      <c r="G202" s="237" t="s">
        <v>31</v>
      </c>
      <c r="H202" s="237" t="s">
        <v>31</v>
      </c>
      <c r="I202" s="365">
        <f>I175</f>
        <v>1163166.42</v>
      </c>
      <c r="J202" s="238"/>
      <c r="K202" s="340">
        <f>I202/I202*100</f>
        <v>100</v>
      </c>
      <c r="L202" s="238"/>
      <c r="M202" s="365">
        <f>M175</f>
        <v>1163166.42</v>
      </c>
      <c r="N202" s="238"/>
      <c r="O202" s="365">
        <f>O175</f>
        <v>0</v>
      </c>
      <c r="P202" s="238"/>
      <c r="Q202" s="237" t="s">
        <v>31</v>
      </c>
      <c r="R202" s="237" t="s">
        <v>31</v>
      </c>
      <c r="S202" s="237" t="s">
        <v>31</v>
      </c>
      <c r="T202" s="239" t="s">
        <v>31</v>
      </c>
      <c r="U202" s="308" t="s">
        <v>31</v>
      </c>
      <c r="V202" s="75" t="s">
        <v>31</v>
      </c>
      <c r="W202" s="74" t="s">
        <v>31</v>
      </c>
      <c r="X202" s="74" t="s">
        <v>31</v>
      </c>
      <c r="Y202" s="237" t="s">
        <v>31</v>
      </c>
      <c r="Z202" s="237" t="s">
        <v>31</v>
      </c>
      <c r="AA202" s="365">
        <f>AA175</f>
        <v>1163166.42</v>
      </c>
      <c r="AB202" s="238"/>
      <c r="AC202" s="340">
        <f>AA202/AA202*100</f>
        <v>100</v>
      </c>
      <c r="AD202" s="238"/>
      <c r="AE202" s="365">
        <f>AE175</f>
        <v>1163166.42</v>
      </c>
      <c r="AF202" s="238"/>
      <c r="AG202" s="365">
        <f>AG175</f>
        <v>0</v>
      </c>
      <c r="AH202" s="238"/>
      <c r="AI202" s="237" t="s">
        <v>31</v>
      </c>
      <c r="AJ202" s="237" t="s">
        <v>31</v>
      </c>
      <c r="AK202" s="237" t="s">
        <v>31</v>
      </c>
      <c r="AL202" s="239" t="s">
        <v>31</v>
      </c>
      <c r="AM202" s="308" t="s">
        <v>31</v>
      </c>
      <c r="AN202" s="75" t="s">
        <v>31</v>
      </c>
      <c r="AO202" s="74" t="s">
        <v>31</v>
      </c>
      <c r="AP202" s="74" t="s">
        <v>31</v>
      </c>
      <c r="AQ202" s="237" t="s">
        <v>31</v>
      </c>
      <c r="AR202" s="237" t="s">
        <v>31</v>
      </c>
      <c r="AS202" s="434">
        <f t="shared" si="157"/>
        <v>2326332.84</v>
      </c>
      <c r="AT202" s="238"/>
      <c r="AU202" s="340">
        <f>AS202/AS202*100</f>
        <v>100</v>
      </c>
      <c r="AV202" s="238"/>
      <c r="AW202" s="434">
        <f t="shared" si="158"/>
        <v>2326332.84</v>
      </c>
      <c r="AX202" s="238"/>
      <c r="AY202" s="434">
        <f t="shared" si="159"/>
        <v>0</v>
      </c>
      <c r="AZ202" s="238"/>
      <c r="BA202" s="237" t="s">
        <v>31</v>
      </c>
      <c r="BB202" s="237" t="s">
        <v>31</v>
      </c>
      <c r="BC202" s="237" t="s">
        <v>31</v>
      </c>
      <c r="BD202" s="239" t="s">
        <v>31</v>
      </c>
      <c r="BE202" s="236" t="s">
        <v>31</v>
      </c>
      <c r="BF202" s="236" t="s">
        <v>31</v>
      </c>
      <c r="BG202" s="237" t="s">
        <v>31</v>
      </c>
      <c r="BH202" s="237" t="s">
        <v>31</v>
      </c>
      <c r="BI202" s="238"/>
      <c r="BJ202" s="238"/>
      <c r="BK202" s="237" t="s">
        <v>31</v>
      </c>
      <c r="BL202" s="238"/>
      <c r="BM202" s="238"/>
      <c r="BN202" s="238"/>
      <c r="BO202" s="238"/>
      <c r="BP202" s="237" t="s">
        <v>31</v>
      </c>
      <c r="BQ202" s="239" t="s">
        <v>31</v>
      </c>
      <c r="BR202" s="396"/>
      <c r="BS202" s="397"/>
      <c r="BT202" s="397"/>
    </row>
    <row r="203" spans="1:72" s="45" customFormat="1" ht="9.75" customHeight="1">
      <c r="A203" s="235"/>
      <c r="B203" s="329" t="s">
        <v>70</v>
      </c>
      <c r="C203" s="308" t="s">
        <v>31</v>
      </c>
      <c r="D203" s="75" t="s">
        <v>31</v>
      </c>
      <c r="E203" s="74" t="s">
        <v>31</v>
      </c>
      <c r="F203" s="74" t="s">
        <v>31</v>
      </c>
      <c r="G203" s="237" t="s">
        <v>31</v>
      </c>
      <c r="H203" s="237" t="s">
        <v>31</v>
      </c>
      <c r="I203" s="366">
        <f>I196</f>
        <v>2351605.9673536536</v>
      </c>
      <c r="J203" s="238"/>
      <c r="K203" s="340">
        <f t="shared" ref="K203:K204" si="161">I203/I203*100</f>
        <v>100</v>
      </c>
      <c r="L203" s="238"/>
      <c r="M203" s="366">
        <f>M196</f>
        <v>2311605.9673536536</v>
      </c>
      <c r="N203" s="238"/>
      <c r="O203" s="366">
        <f>O196</f>
        <v>40000</v>
      </c>
      <c r="P203" s="238"/>
      <c r="Q203" s="237" t="s">
        <v>31</v>
      </c>
      <c r="R203" s="237" t="s">
        <v>31</v>
      </c>
      <c r="S203" s="237" t="s">
        <v>31</v>
      </c>
      <c r="T203" s="239" t="s">
        <v>31</v>
      </c>
      <c r="U203" s="308" t="s">
        <v>31</v>
      </c>
      <c r="V203" s="75" t="s">
        <v>31</v>
      </c>
      <c r="W203" s="74" t="s">
        <v>31</v>
      </c>
      <c r="X203" s="74" t="s">
        <v>31</v>
      </c>
      <c r="Y203" s="237" t="s">
        <v>31</v>
      </c>
      <c r="Z203" s="237" t="s">
        <v>31</v>
      </c>
      <c r="AA203" s="366">
        <f>AA196</f>
        <v>2520873.0058603208</v>
      </c>
      <c r="AB203" s="238"/>
      <c r="AC203" s="340">
        <f t="shared" ref="AC203:AC204" si="162">AA203/AA203*100</f>
        <v>100</v>
      </c>
      <c r="AD203" s="238"/>
      <c r="AE203" s="366">
        <f>AE196</f>
        <v>2480873.0058603208</v>
      </c>
      <c r="AF203" s="238"/>
      <c r="AG203" s="366">
        <f>AG196</f>
        <v>40000</v>
      </c>
      <c r="AH203" s="238"/>
      <c r="AI203" s="237" t="s">
        <v>31</v>
      </c>
      <c r="AJ203" s="237" t="s">
        <v>31</v>
      </c>
      <c r="AK203" s="237" t="s">
        <v>31</v>
      </c>
      <c r="AL203" s="239" t="s">
        <v>31</v>
      </c>
      <c r="AM203" s="308" t="s">
        <v>31</v>
      </c>
      <c r="AN203" s="75" t="s">
        <v>31</v>
      </c>
      <c r="AO203" s="74" t="s">
        <v>31</v>
      </c>
      <c r="AP203" s="74" t="s">
        <v>31</v>
      </c>
      <c r="AQ203" s="237" t="s">
        <v>31</v>
      </c>
      <c r="AR203" s="237" t="s">
        <v>31</v>
      </c>
      <c r="AS203" s="434">
        <f>AS196</f>
        <v>4872478.9732139744</v>
      </c>
      <c r="AT203" s="238"/>
      <c r="AU203" s="340">
        <f t="shared" ref="AU203:AU204" si="163">AS203/AS203*100</f>
        <v>100</v>
      </c>
      <c r="AV203" s="238"/>
      <c r="AW203" s="434">
        <f>AW196</f>
        <v>4792478.9732139744</v>
      </c>
      <c r="AX203" s="238"/>
      <c r="AY203" s="434">
        <f>AY196</f>
        <v>80000</v>
      </c>
      <c r="AZ203" s="238"/>
      <c r="BA203" s="237" t="s">
        <v>31</v>
      </c>
      <c r="BB203" s="237" t="s">
        <v>31</v>
      </c>
      <c r="BC203" s="237" t="s">
        <v>31</v>
      </c>
      <c r="BD203" s="239" t="s">
        <v>31</v>
      </c>
      <c r="BE203" s="236" t="s">
        <v>31</v>
      </c>
      <c r="BF203" s="236" t="s">
        <v>31</v>
      </c>
      <c r="BG203" s="237" t="s">
        <v>31</v>
      </c>
      <c r="BH203" s="237" t="s">
        <v>31</v>
      </c>
      <c r="BI203" s="238"/>
      <c r="BJ203" s="238"/>
      <c r="BK203" s="237" t="s">
        <v>31</v>
      </c>
      <c r="BL203" s="238"/>
      <c r="BM203" s="238"/>
      <c r="BN203" s="238"/>
      <c r="BO203" s="238"/>
      <c r="BP203" s="237" t="s">
        <v>31</v>
      </c>
      <c r="BQ203" s="239" t="s">
        <v>31</v>
      </c>
      <c r="BR203" s="396"/>
      <c r="BS203" s="397"/>
      <c r="BT203" s="397"/>
    </row>
    <row r="204" spans="1:72" s="45" customFormat="1" ht="23.25" customHeight="1" thickBot="1">
      <c r="A204" s="235"/>
      <c r="B204" s="329" t="s">
        <v>71</v>
      </c>
      <c r="C204" s="309" t="s">
        <v>31</v>
      </c>
      <c r="D204" s="109" t="s">
        <v>31</v>
      </c>
      <c r="E204" s="110" t="s">
        <v>31</v>
      </c>
      <c r="F204" s="110" t="s">
        <v>31</v>
      </c>
      <c r="G204" s="241" t="s">
        <v>31</v>
      </c>
      <c r="H204" s="241" t="s">
        <v>31</v>
      </c>
      <c r="I204" s="367">
        <f>I197+I198</f>
        <v>156282.64949956292</v>
      </c>
      <c r="J204" s="241"/>
      <c r="K204" s="340">
        <f t="shared" si="161"/>
        <v>100</v>
      </c>
      <c r="L204" s="241"/>
      <c r="M204" s="367">
        <f>M197+M198</f>
        <v>156282.64949956292</v>
      </c>
      <c r="N204" s="241"/>
      <c r="O204" s="367">
        <f>O197+O198</f>
        <v>0</v>
      </c>
      <c r="P204" s="241"/>
      <c r="Q204" s="241" t="s">
        <v>31</v>
      </c>
      <c r="R204" s="241" t="s">
        <v>31</v>
      </c>
      <c r="S204" s="241" t="s">
        <v>31</v>
      </c>
      <c r="T204" s="242" t="s">
        <v>31</v>
      </c>
      <c r="U204" s="309" t="s">
        <v>31</v>
      </c>
      <c r="V204" s="109" t="s">
        <v>31</v>
      </c>
      <c r="W204" s="110" t="s">
        <v>31</v>
      </c>
      <c r="X204" s="110" t="s">
        <v>31</v>
      </c>
      <c r="Y204" s="241" t="s">
        <v>31</v>
      </c>
      <c r="Z204" s="241" t="s">
        <v>31</v>
      </c>
      <c r="AA204" s="367">
        <f>AA197+AA198</f>
        <v>167708.92989350235</v>
      </c>
      <c r="AB204" s="241"/>
      <c r="AC204" s="340">
        <f t="shared" si="162"/>
        <v>100</v>
      </c>
      <c r="AD204" s="241"/>
      <c r="AE204" s="367">
        <f>AE197+AE198</f>
        <v>167708.92989350235</v>
      </c>
      <c r="AF204" s="241"/>
      <c r="AG204" s="367">
        <f>AG197+AG198</f>
        <v>0</v>
      </c>
      <c r="AH204" s="241"/>
      <c r="AI204" s="241" t="s">
        <v>31</v>
      </c>
      <c r="AJ204" s="241" t="s">
        <v>31</v>
      </c>
      <c r="AK204" s="241" t="s">
        <v>31</v>
      </c>
      <c r="AL204" s="242" t="s">
        <v>31</v>
      </c>
      <c r="AM204" s="309" t="s">
        <v>31</v>
      </c>
      <c r="AN204" s="109" t="s">
        <v>31</v>
      </c>
      <c r="AO204" s="110" t="s">
        <v>31</v>
      </c>
      <c r="AP204" s="110" t="s">
        <v>31</v>
      </c>
      <c r="AQ204" s="241" t="s">
        <v>31</v>
      </c>
      <c r="AR204" s="241" t="s">
        <v>31</v>
      </c>
      <c r="AS204" s="435">
        <f>AS197+AS198</f>
        <v>323991.5793930653</v>
      </c>
      <c r="AT204" s="241"/>
      <c r="AU204" s="340">
        <f t="shared" si="163"/>
        <v>100</v>
      </c>
      <c r="AV204" s="241"/>
      <c r="AW204" s="435">
        <f>AW197+AW198</f>
        <v>323991.5793930653</v>
      </c>
      <c r="AX204" s="241"/>
      <c r="AY204" s="435">
        <f>AY197+AY198</f>
        <v>0</v>
      </c>
      <c r="AZ204" s="241"/>
      <c r="BA204" s="241" t="s">
        <v>31</v>
      </c>
      <c r="BB204" s="241" t="s">
        <v>31</v>
      </c>
      <c r="BC204" s="241" t="s">
        <v>31</v>
      </c>
      <c r="BD204" s="242" t="s">
        <v>31</v>
      </c>
      <c r="BE204" s="240" t="s">
        <v>31</v>
      </c>
      <c r="BF204" s="240" t="s">
        <v>31</v>
      </c>
      <c r="BG204" s="241" t="s">
        <v>31</v>
      </c>
      <c r="BH204" s="241" t="s">
        <v>31</v>
      </c>
      <c r="BI204" s="241"/>
      <c r="BJ204" s="241"/>
      <c r="BK204" s="241" t="s">
        <v>31</v>
      </c>
      <c r="BL204" s="241"/>
      <c r="BM204" s="241"/>
      <c r="BN204" s="241"/>
      <c r="BO204" s="241"/>
      <c r="BP204" s="241" t="s">
        <v>31</v>
      </c>
      <c r="BQ204" s="242" t="s">
        <v>31</v>
      </c>
      <c r="BR204" s="396"/>
      <c r="BS204" s="397"/>
      <c r="BT204" s="397"/>
    </row>
    <row r="205" spans="1:72" s="45" customFormat="1" ht="17.25" customHeight="1" thickBot="1">
      <c r="A205" s="76"/>
      <c r="B205" s="15" t="s">
        <v>72</v>
      </c>
      <c r="C205" s="465"/>
      <c r="D205" s="465"/>
      <c r="E205" s="465"/>
      <c r="F205" s="465"/>
      <c r="G205" s="465"/>
      <c r="H205" s="465"/>
      <c r="I205" s="465"/>
      <c r="J205" s="465"/>
      <c r="K205" s="465"/>
      <c r="L205" s="465"/>
      <c r="M205" s="465"/>
      <c r="N205" s="465"/>
      <c r="O205" s="465"/>
      <c r="P205" s="465"/>
      <c r="Q205" s="465"/>
      <c r="R205" s="465"/>
      <c r="S205" s="465"/>
      <c r="T205" s="465"/>
      <c r="U205" s="465"/>
      <c r="V205" s="465"/>
      <c r="W205" s="465"/>
      <c r="X205" s="465"/>
      <c r="Y205" s="465"/>
      <c r="Z205" s="465"/>
      <c r="AA205" s="465"/>
      <c r="AB205" s="465"/>
      <c r="AC205" s="465"/>
      <c r="AD205" s="465"/>
      <c r="AE205" s="465"/>
      <c r="AF205" s="465"/>
      <c r="AG205" s="465"/>
      <c r="AH205" s="465"/>
      <c r="AI205" s="465"/>
      <c r="AJ205" s="465"/>
      <c r="AK205" s="465"/>
      <c r="AL205" s="465"/>
      <c r="AM205" s="465"/>
      <c r="AN205" s="465"/>
      <c r="AO205" s="465"/>
      <c r="AP205" s="465"/>
      <c r="AQ205" s="465"/>
      <c r="AR205" s="465"/>
      <c r="AS205" s="465"/>
      <c r="AT205" s="465"/>
      <c r="AU205" s="465"/>
      <c r="AV205" s="465"/>
      <c r="AW205" s="465"/>
      <c r="AX205" s="465"/>
      <c r="AY205" s="465"/>
      <c r="AZ205" s="465"/>
      <c r="BA205" s="465"/>
      <c r="BB205" s="465"/>
      <c r="BC205" s="465"/>
      <c r="BD205" s="465"/>
      <c r="BE205" s="465"/>
      <c r="BF205" s="465"/>
      <c r="BG205" s="465"/>
      <c r="BH205" s="465"/>
      <c r="BI205" s="465"/>
      <c r="BJ205" s="465"/>
      <c r="BK205" s="465"/>
      <c r="BL205" s="465"/>
      <c r="BM205" s="465"/>
      <c r="BN205" s="465"/>
      <c r="BO205" s="465"/>
      <c r="BP205" s="465"/>
      <c r="BQ205" s="466"/>
      <c r="BR205" s="396"/>
      <c r="BS205" s="397"/>
      <c r="BT205" s="397"/>
    </row>
    <row r="206" spans="1:72" s="45" customFormat="1" ht="11.25" customHeight="1">
      <c r="A206" s="243"/>
      <c r="B206" s="244" t="s">
        <v>32</v>
      </c>
      <c r="C206" s="310">
        <f>C207</f>
        <v>8688</v>
      </c>
      <c r="D206" s="167"/>
      <c r="E206" s="167">
        <f>E207</f>
        <v>99.999999999999986</v>
      </c>
      <c r="F206" s="167"/>
      <c r="G206" s="167" t="s">
        <v>31</v>
      </c>
      <c r="H206" s="167" t="s">
        <v>31</v>
      </c>
      <c r="I206" s="358">
        <f>SUM(I207:I208)</f>
        <v>10097122.043976333</v>
      </c>
      <c r="J206" s="310"/>
      <c r="K206" s="167" t="s">
        <v>31</v>
      </c>
      <c r="L206" s="167" t="s">
        <v>31</v>
      </c>
      <c r="M206" s="358">
        <f>SUM(M207:M208)</f>
        <v>9906822.043976333</v>
      </c>
      <c r="N206" s="167"/>
      <c r="O206" s="358">
        <f>SUM(O207:O208)</f>
        <v>363000</v>
      </c>
      <c r="P206" s="167"/>
      <c r="Q206" s="358">
        <f t="shared" ref="Q206:Q207" si="164">I206/C206</f>
        <v>1162.1917638094305</v>
      </c>
      <c r="R206" s="134"/>
      <c r="S206" s="245" t="s">
        <v>31</v>
      </c>
      <c r="T206" s="167" t="s">
        <v>31</v>
      </c>
      <c r="U206" s="310">
        <f>U207</f>
        <v>8832</v>
      </c>
      <c r="V206" s="167"/>
      <c r="W206" s="167">
        <f>W207</f>
        <v>100.00000000000001</v>
      </c>
      <c r="X206" s="167"/>
      <c r="Y206" s="167" t="s">
        <v>31</v>
      </c>
      <c r="Z206" s="167" t="s">
        <v>31</v>
      </c>
      <c r="AA206" s="358">
        <f>SUM(AA207:AA208)</f>
        <v>9913566.4886461329</v>
      </c>
      <c r="AB206" s="310"/>
      <c r="AC206" s="167" t="s">
        <v>31</v>
      </c>
      <c r="AD206" s="167" t="s">
        <v>31</v>
      </c>
      <c r="AE206" s="358">
        <f>SUM(AE207:AE208)</f>
        <v>9748266.4886461329</v>
      </c>
      <c r="AF206" s="167"/>
      <c r="AG206" s="358">
        <f>SUM(AG207:AG208)</f>
        <v>313000</v>
      </c>
      <c r="AH206" s="167"/>
      <c r="AI206" s="358">
        <f t="shared" ref="AI206:AI207" si="165">AA206/U206</f>
        <v>1122.4599738050422</v>
      </c>
      <c r="AJ206" s="134"/>
      <c r="AK206" s="245" t="s">
        <v>31</v>
      </c>
      <c r="AL206" s="167" t="s">
        <v>31</v>
      </c>
      <c r="AM206" s="310">
        <f>AM207</f>
        <v>17520</v>
      </c>
      <c r="AN206" s="167"/>
      <c r="AO206" s="167">
        <f>AO207</f>
        <v>100</v>
      </c>
      <c r="AP206" s="167"/>
      <c r="AQ206" s="167" t="s">
        <v>31</v>
      </c>
      <c r="AR206" s="167" t="s">
        <v>31</v>
      </c>
      <c r="AS206" s="358">
        <f>SUM(AS207:AS208)</f>
        <v>20010688.532622464</v>
      </c>
      <c r="AT206" s="310"/>
      <c r="AU206" s="167" t="s">
        <v>31</v>
      </c>
      <c r="AV206" s="167" t="s">
        <v>31</v>
      </c>
      <c r="AW206" s="358">
        <f>SUM(AW207:AW208)</f>
        <v>19655088.532622464</v>
      </c>
      <c r="AX206" s="167"/>
      <c r="AY206" s="358">
        <f>SUM(AY207:AY208)</f>
        <v>676000</v>
      </c>
      <c r="AZ206" s="167"/>
      <c r="BA206" s="358">
        <f t="shared" ref="BA206:BA207" si="166">AS206/AM206</f>
        <v>1142.1625874784511</v>
      </c>
      <c r="BB206" s="134"/>
      <c r="BC206" s="245" t="s">
        <v>31</v>
      </c>
      <c r="BD206" s="167" t="s">
        <v>31</v>
      </c>
      <c r="BE206" s="245"/>
      <c r="BF206" s="167"/>
      <c r="BG206" s="167" t="s">
        <v>31</v>
      </c>
      <c r="BH206" s="167" t="s">
        <v>31</v>
      </c>
      <c r="BI206" s="167"/>
      <c r="BJ206" s="167"/>
      <c r="BK206" s="167"/>
      <c r="BL206" s="167"/>
      <c r="BM206" s="167"/>
      <c r="BN206" s="167"/>
      <c r="BO206" s="167"/>
      <c r="BP206" s="167" t="s">
        <v>31</v>
      </c>
      <c r="BQ206" s="164" t="s">
        <v>31</v>
      </c>
      <c r="BR206" s="396"/>
      <c r="BS206" s="397"/>
      <c r="BT206" s="397"/>
    </row>
    <row r="207" spans="1:72">
      <c r="A207" s="246"/>
      <c r="B207" s="254" t="s">
        <v>73</v>
      </c>
      <c r="C207" s="311">
        <f>C179</f>
        <v>8688</v>
      </c>
      <c r="D207" s="246"/>
      <c r="E207" s="246">
        <f>E179</f>
        <v>99.999999999999986</v>
      </c>
      <c r="F207" s="246"/>
      <c r="G207" s="246" t="s">
        <v>31</v>
      </c>
      <c r="H207" s="246" t="s">
        <v>31</v>
      </c>
      <c r="I207" s="359">
        <f>I179-I208</f>
        <v>10093822.043976333</v>
      </c>
      <c r="J207" s="311"/>
      <c r="K207" s="246" t="s">
        <v>31</v>
      </c>
      <c r="L207" s="246" t="s">
        <v>31</v>
      </c>
      <c r="M207" s="359">
        <f>M179-M208</f>
        <v>9903522.043976333</v>
      </c>
      <c r="N207" s="246"/>
      <c r="O207" s="359">
        <f>O179</f>
        <v>187000</v>
      </c>
      <c r="P207" s="246"/>
      <c r="Q207" s="359">
        <f t="shared" si="164"/>
        <v>1161.811929555287</v>
      </c>
      <c r="R207" s="246"/>
      <c r="S207" s="247" t="s">
        <v>31</v>
      </c>
      <c r="T207" s="246" t="s">
        <v>31</v>
      </c>
      <c r="U207" s="311">
        <f>U179</f>
        <v>8832</v>
      </c>
      <c r="V207" s="246"/>
      <c r="W207" s="246">
        <f>W179</f>
        <v>100.00000000000001</v>
      </c>
      <c r="X207" s="246"/>
      <c r="Y207" s="246" t="s">
        <v>31</v>
      </c>
      <c r="Z207" s="246" t="s">
        <v>31</v>
      </c>
      <c r="AA207" s="359">
        <f>AA179-AA208</f>
        <v>9910266.4886461329</v>
      </c>
      <c r="AB207" s="311"/>
      <c r="AC207" s="246" t="s">
        <v>31</v>
      </c>
      <c r="AD207" s="246" t="s">
        <v>31</v>
      </c>
      <c r="AE207" s="359">
        <f>AE179-AE208</f>
        <v>9744966.4886461329</v>
      </c>
      <c r="AF207" s="246"/>
      <c r="AG207" s="359">
        <f>AG179</f>
        <v>162000</v>
      </c>
      <c r="AH207" s="246"/>
      <c r="AI207" s="359">
        <f t="shared" si="165"/>
        <v>1122.0863325006944</v>
      </c>
      <c r="AJ207" s="246"/>
      <c r="AK207" s="247" t="s">
        <v>31</v>
      </c>
      <c r="AL207" s="246" t="s">
        <v>31</v>
      </c>
      <c r="AM207" s="311">
        <f>AM179</f>
        <v>17520</v>
      </c>
      <c r="AN207" s="246"/>
      <c r="AO207" s="246">
        <f>AO179</f>
        <v>100</v>
      </c>
      <c r="AP207" s="246"/>
      <c r="AQ207" s="246" t="s">
        <v>31</v>
      </c>
      <c r="AR207" s="246" t="s">
        <v>31</v>
      </c>
      <c r="AS207" s="359">
        <f>AS179-AS208</f>
        <v>20004088.532622464</v>
      </c>
      <c r="AT207" s="311"/>
      <c r="AU207" s="246" t="s">
        <v>31</v>
      </c>
      <c r="AV207" s="246" t="s">
        <v>31</v>
      </c>
      <c r="AW207" s="359">
        <f>AW179-AW208</f>
        <v>19648488.532622464</v>
      </c>
      <c r="AX207" s="246"/>
      <c r="AY207" s="359">
        <f>AY179</f>
        <v>349000</v>
      </c>
      <c r="AZ207" s="246"/>
      <c r="BA207" s="359">
        <f t="shared" si="166"/>
        <v>1141.785875149684</v>
      </c>
      <c r="BB207" s="246"/>
      <c r="BC207" s="247" t="s">
        <v>31</v>
      </c>
      <c r="BD207" s="246" t="s">
        <v>31</v>
      </c>
      <c r="BE207" s="247"/>
      <c r="BF207" s="246"/>
      <c r="BG207" s="246" t="s">
        <v>31</v>
      </c>
      <c r="BH207" s="246" t="s">
        <v>31</v>
      </c>
      <c r="BI207" s="246"/>
      <c r="BJ207" s="246"/>
      <c r="BK207" s="246"/>
      <c r="BL207" s="246"/>
      <c r="BM207" s="246"/>
      <c r="BN207" s="246"/>
      <c r="BO207" s="246"/>
      <c r="BP207" s="246" t="s">
        <v>31</v>
      </c>
      <c r="BQ207" s="248" t="s">
        <v>31</v>
      </c>
      <c r="BR207" s="396"/>
      <c r="BS207" s="397"/>
      <c r="BT207" s="397"/>
    </row>
    <row r="208" spans="1:72" ht="11" thickBot="1">
      <c r="A208" s="160"/>
      <c r="B208" s="268" t="s">
        <v>74</v>
      </c>
      <c r="C208" s="249" t="s">
        <v>31</v>
      </c>
      <c r="D208" s="160" t="s">
        <v>31</v>
      </c>
      <c r="E208" s="160" t="s">
        <v>31</v>
      </c>
      <c r="F208" s="160" t="s">
        <v>31</v>
      </c>
      <c r="G208" s="160" t="s">
        <v>31</v>
      </c>
      <c r="H208" s="160" t="s">
        <v>31</v>
      </c>
      <c r="I208" s="360">
        <f>I176</f>
        <v>3300</v>
      </c>
      <c r="J208" s="160"/>
      <c r="K208" s="160" t="s">
        <v>31</v>
      </c>
      <c r="L208" s="160" t="s">
        <v>31</v>
      </c>
      <c r="M208" s="360">
        <f>M176</f>
        <v>3300</v>
      </c>
      <c r="N208" s="160"/>
      <c r="O208" s="360">
        <f>O180</f>
        <v>176000</v>
      </c>
      <c r="P208" s="160"/>
      <c r="Q208" s="360" t="s">
        <v>31</v>
      </c>
      <c r="R208" s="160" t="s">
        <v>31</v>
      </c>
      <c r="S208" s="249" t="s">
        <v>31</v>
      </c>
      <c r="T208" s="160" t="s">
        <v>31</v>
      </c>
      <c r="U208" s="249" t="s">
        <v>31</v>
      </c>
      <c r="V208" s="160" t="s">
        <v>31</v>
      </c>
      <c r="W208" s="160" t="s">
        <v>31</v>
      </c>
      <c r="X208" s="160" t="s">
        <v>31</v>
      </c>
      <c r="Y208" s="160" t="s">
        <v>31</v>
      </c>
      <c r="Z208" s="160" t="s">
        <v>31</v>
      </c>
      <c r="AA208" s="360">
        <f>AA176</f>
        <v>3300</v>
      </c>
      <c r="AB208" s="160"/>
      <c r="AC208" s="160" t="s">
        <v>31</v>
      </c>
      <c r="AD208" s="160" t="s">
        <v>31</v>
      </c>
      <c r="AE208" s="360">
        <f>AE176</f>
        <v>3300</v>
      </c>
      <c r="AF208" s="160"/>
      <c r="AG208" s="360">
        <f>AG180</f>
        <v>151000</v>
      </c>
      <c r="AH208" s="160"/>
      <c r="AI208" s="360" t="s">
        <v>31</v>
      </c>
      <c r="AJ208" s="160" t="s">
        <v>31</v>
      </c>
      <c r="AK208" s="249" t="s">
        <v>31</v>
      </c>
      <c r="AL208" s="160" t="s">
        <v>31</v>
      </c>
      <c r="AM208" s="249" t="s">
        <v>31</v>
      </c>
      <c r="AN208" s="160" t="s">
        <v>31</v>
      </c>
      <c r="AO208" s="160" t="s">
        <v>31</v>
      </c>
      <c r="AP208" s="160" t="s">
        <v>31</v>
      </c>
      <c r="AQ208" s="160" t="s">
        <v>31</v>
      </c>
      <c r="AR208" s="160" t="s">
        <v>31</v>
      </c>
      <c r="AS208" s="360">
        <f>AS176</f>
        <v>6600</v>
      </c>
      <c r="AT208" s="160"/>
      <c r="AU208" s="160" t="s">
        <v>31</v>
      </c>
      <c r="AV208" s="160" t="s">
        <v>31</v>
      </c>
      <c r="AW208" s="360">
        <f>AW176</f>
        <v>6600</v>
      </c>
      <c r="AX208" s="160"/>
      <c r="AY208" s="360">
        <f>AY180</f>
        <v>327000</v>
      </c>
      <c r="AZ208" s="160"/>
      <c r="BA208" s="360" t="s">
        <v>31</v>
      </c>
      <c r="BB208" s="160" t="s">
        <v>31</v>
      </c>
      <c r="BC208" s="249" t="s">
        <v>31</v>
      </c>
      <c r="BD208" s="160" t="s">
        <v>31</v>
      </c>
      <c r="BE208" s="249" t="s">
        <v>31</v>
      </c>
      <c r="BF208" s="160" t="s">
        <v>31</v>
      </c>
      <c r="BG208" s="160" t="s">
        <v>31</v>
      </c>
      <c r="BH208" s="160" t="s">
        <v>31</v>
      </c>
      <c r="BI208" s="160"/>
      <c r="BJ208" s="160"/>
      <c r="BK208" s="160" t="s">
        <v>31</v>
      </c>
      <c r="BL208" s="160"/>
      <c r="BM208" s="160"/>
      <c r="BN208" s="160"/>
      <c r="BO208" s="160"/>
      <c r="BP208" s="160" t="s">
        <v>31</v>
      </c>
      <c r="BQ208" s="162" t="s">
        <v>31</v>
      </c>
      <c r="BR208" s="396"/>
      <c r="BS208" s="397"/>
      <c r="BT208" s="397"/>
    </row>
    <row r="209" spans="1:72" s="45" customFormat="1" ht="13.5" customHeight="1" outlineLevel="1">
      <c r="A209" s="243"/>
      <c r="B209" s="244" t="s">
        <v>33</v>
      </c>
      <c r="C209" s="310">
        <f>C210</f>
        <v>4344</v>
      </c>
      <c r="D209" s="167"/>
      <c r="E209" s="167">
        <f>E210</f>
        <v>100.00000000000003</v>
      </c>
      <c r="F209" s="167"/>
      <c r="G209" s="167" t="s">
        <v>31</v>
      </c>
      <c r="H209" s="167" t="s">
        <v>31</v>
      </c>
      <c r="I209" s="284">
        <f>I210</f>
        <v>7869643.4023964303</v>
      </c>
      <c r="J209" s="167"/>
      <c r="K209" s="167" t="s">
        <v>31</v>
      </c>
      <c r="L209" s="167" t="s">
        <v>31</v>
      </c>
      <c r="M209" s="284">
        <f>M210</f>
        <v>7693643.4023964303</v>
      </c>
      <c r="N209" s="167"/>
      <c r="O209" s="284">
        <f>O210</f>
        <v>176000</v>
      </c>
      <c r="P209" s="167"/>
      <c r="Q209" s="284">
        <f t="shared" ref="Q209:Q210" si="167">I209/C209</f>
        <v>1811.6122012883127</v>
      </c>
      <c r="R209" s="167"/>
      <c r="S209" s="245" t="s">
        <v>31</v>
      </c>
      <c r="T209" s="167" t="s">
        <v>31</v>
      </c>
      <c r="U209" s="310">
        <f>U210</f>
        <v>4416.0000000000009</v>
      </c>
      <c r="V209" s="167"/>
      <c r="W209" s="167">
        <f>W210</f>
        <v>100</v>
      </c>
      <c r="X209" s="167"/>
      <c r="Y209" s="167" t="s">
        <v>31</v>
      </c>
      <c r="Z209" s="167" t="s">
        <v>31</v>
      </c>
      <c r="AA209" s="284">
        <f>AA210</f>
        <v>8482735.3687334862</v>
      </c>
      <c r="AB209" s="167"/>
      <c r="AC209" s="167" t="s">
        <v>31</v>
      </c>
      <c r="AD209" s="167" t="s">
        <v>31</v>
      </c>
      <c r="AE209" s="284">
        <f>AE210</f>
        <v>8331735.3687334871</v>
      </c>
      <c r="AF209" s="167"/>
      <c r="AG209" s="284">
        <f>AG210</f>
        <v>151000</v>
      </c>
      <c r="AH209" s="167"/>
      <c r="AI209" s="284">
        <f t="shared" ref="AI209:AI210" si="168">AA209/U209</f>
        <v>1920.90927734001</v>
      </c>
      <c r="AJ209" s="167"/>
      <c r="AK209" s="245" t="s">
        <v>31</v>
      </c>
      <c r="AL209" s="167" t="s">
        <v>31</v>
      </c>
      <c r="AM209" s="310">
        <f>AM210</f>
        <v>8760</v>
      </c>
      <c r="AN209" s="167"/>
      <c r="AO209" s="167">
        <f>AO210</f>
        <v>100.00000000000003</v>
      </c>
      <c r="AP209" s="167"/>
      <c r="AQ209" s="167" t="s">
        <v>31</v>
      </c>
      <c r="AR209" s="167" t="s">
        <v>31</v>
      </c>
      <c r="AS209" s="284">
        <f>AS210</f>
        <v>16352378.771129917</v>
      </c>
      <c r="AT209" s="167"/>
      <c r="AU209" s="167" t="s">
        <v>31</v>
      </c>
      <c r="AV209" s="167" t="s">
        <v>31</v>
      </c>
      <c r="AW209" s="284">
        <f>AW210</f>
        <v>16025378.771129917</v>
      </c>
      <c r="AX209" s="167"/>
      <c r="AY209" s="284">
        <f>AY210</f>
        <v>327000</v>
      </c>
      <c r="AZ209" s="167"/>
      <c r="BA209" s="284">
        <f t="shared" ref="BA209:BA210" si="169">AS209/AM209</f>
        <v>1866.7099053801276</v>
      </c>
      <c r="BB209" s="167"/>
      <c r="BC209" s="245" t="s">
        <v>31</v>
      </c>
      <c r="BD209" s="167" t="s">
        <v>31</v>
      </c>
      <c r="BE209" s="245"/>
      <c r="BF209" s="167"/>
      <c r="BG209" s="167" t="s">
        <v>31</v>
      </c>
      <c r="BH209" s="167" t="s">
        <v>31</v>
      </c>
      <c r="BI209" s="167"/>
      <c r="BJ209" s="167"/>
      <c r="BK209" s="167"/>
      <c r="BL209" s="167"/>
      <c r="BM209" s="167"/>
      <c r="BN209" s="167"/>
      <c r="BO209" s="167"/>
      <c r="BP209" s="167" t="s">
        <v>31</v>
      </c>
      <c r="BQ209" s="250" t="s">
        <v>31</v>
      </c>
      <c r="BR209" s="396"/>
      <c r="BS209" s="397"/>
      <c r="BT209" s="397"/>
    </row>
    <row r="210" spans="1:72" outlineLevel="1">
      <c r="A210" s="246"/>
      <c r="B210" s="254" t="s">
        <v>73</v>
      </c>
      <c r="C210" s="311">
        <f>C180</f>
        <v>4344</v>
      </c>
      <c r="D210" s="246"/>
      <c r="E210" s="246">
        <f>E182</f>
        <v>100.00000000000003</v>
      </c>
      <c r="F210" s="246"/>
      <c r="G210" s="246" t="s">
        <v>31</v>
      </c>
      <c r="H210" s="246" t="s">
        <v>31</v>
      </c>
      <c r="I210" s="285">
        <f>I180</f>
        <v>7869643.4023964303</v>
      </c>
      <c r="J210" s="246"/>
      <c r="K210" s="246" t="s">
        <v>31</v>
      </c>
      <c r="L210" s="246" t="s">
        <v>31</v>
      </c>
      <c r="M210" s="285">
        <f>M180</f>
        <v>7693643.4023964303</v>
      </c>
      <c r="N210" s="246"/>
      <c r="O210" s="285">
        <f>O180</f>
        <v>176000</v>
      </c>
      <c r="P210" s="246"/>
      <c r="Q210" s="285">
        <f t="shared" si="167"/>
        <v>1811.6122012883127</v>
      </c>
      <c r="R210" s="246"/>
      <c r="S210" s="247" t="s">
        <v>31</v>
      </c>
      <c r="T210" s="246" t="s">
        <v>31</v>
      </c>
      <c r="U210" s="311">
        <f>U180</f>
        <v>4416.0000000000009</v>
      </c>
      <c r="V210" s="246"/>
      <c r="W210" s="246">
        <f>W182</f>
        <v>100</v>
      </c>
      <c r="X210" s="246"/>
      <c r="Y210" s="246" t="s">
        <v>31</v>
      </c>
      <c r="Z210" s="246" t="s">
        <v>31</v>
      </c>
      <c r="AA210" s="285">
        <f>AA180</f>
        <v>8482735.3687334862</v>
      </c>
      <c r="AB210" s="246"/>
      <c r="AC210" s="246" t="s">
        <v>31</v>
      </c>
      <c r="AD210" s="246" t="s">
        <v>31</v>
      </c>
      <c r="AE210" s="285">
        <f>AE180</f>
        <v>8331735.3687334871</v>
      </c>
      <c r="AF210" s="246"/>
      <c r="AG210" s="285">
        <f>AG180</f>
        <v>151000</v>
      </c>
      <c r="AH210" s="246"/>
      <c r="AI210" s="285">
        <f t="shared" si="168"/>
        <v>1920.90927734001</v>
      </c>
      <c r="AJ210" s="246"/>
      <c r="AK210" s="247" t="s">
        <v>31</v>
      </c>
      <c r="AL210" s="246" t="s">
        <v>31</v>
      </c>
      <c r="AM210" s="311">
        <f>AM180</f>
        <v>8760</v>
      </c>
      <c r="AN210" s="246"/>
      <c r="AO210" s="246">
        <f>AO182</f>
        <v>100.00000000000003</v>
      </c>
      <c r="AP210" s="246"/>
      <c r="AQ210" s="246" t="s">
        <v>31</v>
      </c>
      <c r="AR210" s="246" t="s">
        <v>31</v>
      </c>
      <c r="AS210" s="285">
        <f>AS180</f>
        <v>16352378.771129917</v>
      </c>
      <c r="AT210" s="246"/>
      <c r="AU210" s="246" t="s">
        <v>31</v>
      </c>
      <c r="AV210" s="246" t="s">
        <v>31</v>
      </c>
      <c r="AW210" s="285">
        <f>AW180</f>
        <v>16025378.771129917</v>
      </c>
      <c r="AX210" s="246"/>
      <c r="AY210" s="285">
        <f>AY180</f>
        <v>327000</v>
      </c>
      <c r="AZ210" s="246"/>
      <c r="BA210" s="285">
        <f t="shared" si="169"/>
        <v>1866.7099053801276</v>
      </c>
      <c r="BB210" s="246"/>
      <c r="BC210" s="247" t="s">
        <v>31</v>
      </c>
      <c r="BD210" s="246" t="s">
        <v>31</v>
      </c>
      <c r="BE210" s="247"/>
      <c r="BF210" s="246"/>
      <c r="BG210" s="246" t="s">
        <v>31</v>
      </c>
      <c r="BH210" s="246" t="s">
        <v>31</v>
      </c>
      <c r="BI210" s="246"/>
      <c r="BJ210" s="246"/>
      <c r="BK210" s="246"/>
      <c r="BL210" s="246"/>
      <c r="BM210" s="246"/>
      <c r="BN210" s="246"/>
      <c r="BO210" s="246"/>
      <c r="BP210" s="246" t="s">
        <v>31</v>
      </c>
      <c r="BQ210" s="248" t="s">
        <v>31</v>
      </c>
      <c r="BR210" s="396"/>
      <c r="BS210" s="397"/>
      <c r="BT210" s="397"/>
    </row>
    <row r="211" spans="1:72" outlineLevel="1">
      <c r="A211" s="251"/>
      <c r="B211" s="255" t="s">
        <v>74</v>
      </c>
      <c r="C211" s="136" t="s">
        <v>31</v>
      </c>
      <c r="D211" s="137" t="s">
        <v>31</v>
      </c>
      <c r="E211" s="137" t="s">
        <v>31</v>
      </c>
      <c r="F211" s="137" t="s">
        <v>31</v>
      </c>
      <c r="G211" s="137" t="s">
        <v>31</v>
      </c>
      <c r="H211" s="137" t="s">
        <v>31</v>
      </c>
      <c r="I211" s="137" t="s">
        <v>31</v>
      </c>
      <c r="J211" s="137" t="s">
        <v>31</v>
      </c>
      <c r="K211" s="137" t="s">
        <v>31</v>
      </c>
      <c r="L211" s="137" t="s">
        <v>31</v>
      </c>
      <c r="M211" s="137" t="s">
        <v>31</v>
      </c>
      <c r="N211" s="137" t="s">
        <v>31</v>
      </c>
      <c r="O211" s="137" t="s">
        <v>31</v>
      </c>
      <c r="P211" s="137" t="s">
        <v>31</v>
      </c>
      <c r="Q211" s="395" t="s">
        <v>31</v>
      </c>
      <c r="R211" s="137" t="s">
        <v>31</v>
      </c>
      <c r="S211" s="136" t="s">
        <v>31</v>
      </c>
      <c r="T211" s="137" t="s">
        <v>31</v>
      </c>
      <c r="U211" s="136" t="s">
        <v>31</v>
      </c>
      <c r="V211" s="137" t="s">
        <v>31</v>
      </c>
      <c r="W211" s="137" t="s">
        <v>31</v>
      </c>
      <c r="X211" s="137" t="s">
        <v>31</v>
      </c>
      <c r="Y211" s="137" t="s">
        <v>31</v>
      </c>
      <c r="Z211" s="137" t="s">
        <v>31</v>
      </c>
      <c r="AA211" s="137" t="s">
        <v>31</v>
      </c>
      <c r="AB211" s="137" t="s">
        <v>31</v>
      </c>
      <c r="AC211" s="137" t="s">
        <v>31</v>
      </c>
      <c r="AD211" s="137" t="s">
        <v>31</v>
      </c>
      <c r="AE211" s="137" t="s">
        <v>31</v>
      </c>
      <c r="AF211" s="137" t="s">
        <v>31</v>
      </c>
      <c r="AG211" s="137" t="s">
        <v>31</v>
      </c>
      <c r="AH211" s="137" t="s">
        <v>31</v>
      </c>
      <c r="AI211" s="395" t="s">
        <v>31</v>
      </c>
      <c r="AJ211" s="137" t="s">
        <v>31</v>
      </c>
      <c r="AK211" s="136" t="s">
        <v>31</v>
      </c>
      <c r="AL211" s="137" t="s">
        <v>31</v>
      </c>
      <c r="AM211" s="136" t="s">
        <v>31</v>
      </c>
      <c r="AN211" s="137" t="s">
        <v>31</v>
      </c>
      <c r="AO211" s="137" t="s">
        <v>31</v>
      </c>
      <c r="AP211" s="137" t="s">
        <v>31</v>
      </c>
      <c r="AQ211" s="137" t="s">
        <v>31</v>
      </c>
      <c r="AR211" s="137" t="s">
        <v>31</v>
      </c>
      <c r="AS211" s="137" t="s">
        <v>31</v>
      </c>
      <c r="AT211" s="137" t="s">
        <v>31</v>
      </c>
      <c r="AU211" s="137" t="s">
        <v>31</v>
      </c>
      <c r="AV211" s="137" t="s">
        <v>31</v>
      </c>
      <c r="AW211" s="137" t="s">
        <v>31</v>
      </c>
      <c r="AX211" s="137" t="s">
        <v>31</v>
      </c>
      <c r="AY211" s="137" t="s">
        <v>31</v>
      </c>
      <c r="AZ211" s="137" t="s">
        <v>31</v>
      </c>
      <c r="BA211" s="395" t="s">
        <v>31</v>
      </c>
      <c r="BB211" s="137" t="s">
        <v>31</v>
      </c>
      <c r="BC211" s="136" t="s">
        <v>31</v>
      </c>
      <c r="BD211" s="137" t="s">
        <v>31</v>
      </c>
      <c r="BE211" s="136" t="s">
        <v>31</v>
      </c>
      <c r="BF211" s="137" t="s">
        <v>31</v>
      </c>
      <c r="BG211" s="137" t="s">
        <v>31</v>
      </c>
      <c r="BH211" s="137" t="s">
        <v>31</v>
      </c>
      <c r="BI211" s="137" t="s">
        <v>31</v>
      </c>
      <c r="BJ211" s="137" t="s">
        <v>31</v>
      </c>
      <c r="BK211" s="137" t="s">
        <v>31</v>
      </c>
      <c r="BL211" s="137" t="s">
        <v>31</v>
      </c>
      <c r="BM211" s="137" t="s">
        <v>31</v>
      </c>
      <c r="BN211" s="137" t="s">
        <v>31</v>
      </c>
      <c r="BO211" s="137" t="s">
        <v>31</v>
      </c>
      <c r="BP211" s="137" t="s">
        <v>31</v>
      </c>
      <c r="BQ211" s="140" t="s">
        <v>31</v>
      </c>
      <c r="BR211" s="396"/>
      <c r="BS211" s="397"/>
      <c r="BT211" s="397"/>
    </row>
    <row r="212" spans="1:72" s="45" customFormat="1" ht="13.5" customHeight="1" outlineLevel="1">
      <c r="A212" s="252"/>
      <c r="B212" s="253" t="s">
        <v>34</v>
      </c>
      <c r="C212" s="44">
        <f>C213</f>
        <v>4344</v>
      </c>
      <c r="D212" s="26"/>
      <c r="E212" s="26">
        <f>E213</f>
        <v>100</v>
      </c>
      <c r="F212" s="26"/>
      <c r="G212" s="26" t="s">
        <v>31</v>
      </c>
      <c r="H212" s="26" t="s">
        <v>31</v>
      </c>
      <c r="I212" s="34">
        <f>I213</f>
        <v>2079178.6215799027</v>
      </c>
      <c r="J212" s="26"/>
      <c r="K212" s="26" t="s">
        <v>31</v>
      </c>
      <c r="L212" s="26" t="s">
        <v>31</v>
      </c>
      <c r="M212" s="34">
        <f>M213</f>
        <v>2068178.6215799027</v>
      </c>
      <c r="N212" s="26"/>
      <c r="O212" s="34">
        <f>O213</f>
        <v>11000</v>
      </c>
      <c r="P212" s="26"/>
      <c r="Q212" s="34">
        <f t="shared" ref="Q212:Q213" si="170">I212/C212</f>
        <v>478.63227936922254</v>
      </c>
      <c r="R212" s="26"/>
      <c r="S212" s="25" t="s">
        <v>31</v>
      </c>
      <c r="T212" s="26" t="s">
        <v>31</v>
      </c>
      <c r="U212" s="44">
        <f>U213</f>
        <v>4416</v>
      </c>
      <c r="V212" s="26"/>
      <c r="W212" s="26">
        <f>W213</f>
        <v>100</v>
      </c>
      <c r="X212" s="26"/>
      <c r="Y212" s="26" t="s">
        <v>31</v>
      </c>
      <c r="Z212" s="26" t="s">
        <v>31</v>
      </c>
      <c r="AA212" s="34">
        <f>AA213</f>
        <v>1282531.1399126458</v>
      </c>
      <c r="AB212" s="26"/>
      <c r="AC212" s="26" t="s">
        <v>31</v>
      </c>
      <c r="AD212" s="26" t="s">
        <v>31</v>
      </c>
      <c r="AE212" s="34">
        <f>AE213</f>
        <v>1271531.1399126458</v>
      </c>
      <c r="AF212" s="26"/>
      <c r="AG212" s="34">
        <f>AG213</f>
        <v>11000</v>
      </c>
      <c r="AH212" s="26"/>
      <c r="AI212" s="34">
        <f t="shared" ref="AI212:AI213" si="171">AA212/U212</f>
        <v>290.42824726282743</v>
      </c>
      <c r="AJ212" s="26"/>
      <c r="AK212" s="25" t="s">
        <v>31</v>
      </c>
      <c r="AL212" s="26" t="s">
        <v>31</v>
      </c>
      <c r="AM212" s="44">
        <f>AM213</f>
        <v>8760</v>
      </c>
      <c r="AN212" s="26"/>
      <c r="AO212" s="26">
        <f>AO213</f>
        <v>100.00000000000001</v>
      </c>
      <c r="AP212" s="26"/>
      <c r="AQ212" s="26" t="s">
        <v>31</v>
      </c>
      <c r="AR212" s="26" t="s">
        <v>31</v>
      </c>
      <c r="AS212" s="34">
        <f>AS213</f>
        <v>3361709.7614925485</v>
      </c>
      <c r="AT212" s="26"/>
      <c r="AU212" s="26" t="s">
        <v>31</v>
      </c>
      <c r="AV212" s="26" t="s">
        <v>31</v>
      </c>
      <c r="AW212" s="34">
        <f>AW213</f>
        <v>3339709.7614925485</v>
      </c>
      <c r="AX212" s="26"/>
      <c r="AY212" s="34">
        <f>AY213</f>
        <v>22000</v>
      </c>
      <c r="AZ212" s="26"/>
      <c r="BA212" s="34">
        <f t="shared" ref="BA212:BA213" si="172">AS212/AM212</f>
        <v>383.75682208819046</v>
      </c>
      <c r="BB212" s="26"/>
      <c r="BC212" s="25" t="s">
        <v>31</v>
      </c>
      <c r="BD212" s="26" t="s">
        <v>31</v>
      </c>
      <c r="BE212" s="25"/>
      <c r="BF212" s="26"/>
      <c r="BG212" s="26" t="s">
        <v>31</v>
      </c>
      <c r="BH212" s="26" t="s">
        <v>31</v>
      </c>
      <c r="BI212" s="26"/>
      <c r="BJ212" s="26"/>
      <c r="BK212" s="26"/>
      <c r="BL212" s="26"/>
      <c r="BM212" s="26"/>
      <c r="BN212" s="26"/>
      <c r="BO212" s="26"/>
      <c r="BP212" s="26" t="s">
        <v>31</v>
      </c>
      <c r="BQ212" s="27" t="s">
        <v>31</v>
      </c>
      <c r="BR212" s="396"/>
      <c r="BS212" s="397"/>
      <c r="BT212" s="397"/>
    </row>
    <row r="213" spans="1:72" outlineLevel="1">
      <c r="A213" s="246"/>
      <c r="B213" s="254" t="s">
        <v>73</v>
      </c>
      <c r="C213" s="311">
        <f>C181</f>
        <v>4344</v>
      </c>
      <c r="D213" s="246"/>
      <c r="E213" s="246">
        <f>E185</f>
        <v>100</v>
      </c>
      <c r="F213" s="246"/>
      <c r="G213" s="246" t="s">
        <v>31</v>
      </c>
      <c r="H213" s="246" t="s">
        <v>31</v>
      </c>
      <c r="I213" s="285">
        <f>I181</f>
        <v>2079178.6215799027</v>
      </c>
      <c r="J213" s="246"/>
      <c r="K213" s="246" t="s">
        <v>31</v>
      </c>
      <c r="L213" s="246" t="s">
        <v>31</v>
      </c>
      <c r="M213" s="285">
        <f>M181</f>
        <v>2068178.6215799027</v>
      </c>
      <c r="N213" s="246"/>
      <c r="O213" s="285">
        <f>O181</f>
        <v>11000</v>
      </c>
      <c r="P213" s="246"/>
      <c r="Q213" s="285">
        <f t="shared" si="170"/>
        <v>478.63227936922254</v>
      </c>
      <c r="R213" s="246"/>
      <c r="S213" s="247" t="s">
        <v>31</v>
      </c>
      <c r="T213" s="246" t="s">
        <v>31</v>
      </c>
      <c r="U213" s="311">
        <f>U181</f>
        <v>4416</v>
      </c>
      <c r="V213" s="246"/>
      <c r="W213" s="246">
        <f>W185</f>
        <v>100</v>
      </c>
      <c r="X213" s="246"/>
      <c r="Y213" s="246" t="s">
        <v>31</v>
      </c>
      <c r="Z213" s="246" t="s">
        <v>31</v>
      </c>
      <c r="AA213" s="285">
        <f>AA181</f>
        <v>1282531.1399126458</v>
      </c>
      <c r="AB213" s="246"/>
      <c r="AC213" s="246" t="s">
        <v>31</v>
      </c>
      <c r="AD213" s="246" t="s">
        <v>31</v>
      </c>
      <c r="AE213" s="285">
        <f>AE181</f>
        <v>1271531.1399126458</v>
      </c>
      <c r="AF213" s="246"/>
      <c r="AG213" s="285">
        <f>AG181</f>
        <v>11000</v>
      </c>
      <c r="AH213" s="246"/>
      <c r="AI213" s="285">
        <f t="shared" si="171"/>
        <v>290.42824726282743</v>
      </c>
      <c r="AJ213" s="246"/>
      <c r="AK213" s="247" t="s">
        <v>31</v>
      </c>
      <c r="AL213" s="246" t="s">
        <v>31</v>
      </c>
      <c r="AM213" s="311">
        <f>AM181</f>
        <v>8760</v>
      </c>
      <c r="AN213" s="246"/>
      <c r="AO213" s="246">
        <f>AO185</f>
        <v>100.00000000000001</v>
      </c>
      <c r="AP213" s="246"/>
      <c r="AQ213" s="246" t="s">
        <v>31</v>
      </c>
      <c r="AR213" s="246" t="s">
        <v>31</v>
      </c>
      <c r="AS213" s="285">
        <f>AS181</f>
        <v>3361709.7614925485</v>
      </c>
      <c r="AT213" s="246"/>
      <c r="AU213" s="246" t="s">
        <v>31</v>
      </c>
      <c r="AV213" s="246" t="s">
        <v>31</v>
      </c>
      <c r="AW213" s="285">
        <f>AW181</f>
        <v>3339709.7614925485</v>
      </c>
      <c r="AX213" s="246"/>
      <c r="AY213" s="285">
        <f>AY181</f>
        <v>22000</v>
      </c>
      <c r="AZ213" s="246"/>
      <c r="BA213" s="285">
        <f t="shared" si="172"/>
        <v>383.75682208819046</v>
      </c>
      <c r="BB213" s="246"/>
      <c r="BC213" s="247" t="s">
        <v>31</v>
      </c>
      <c r="BD213" s="246" t="s">
        <v>31</v>
      </c>
      <c r="BE213" s="247"/>
      <c r="BF213" s="246"/>
      <c r="BG213" s="246" t="s">
        <v>31</v>
      </c>
      <c r="BH213" s="246" t="s">
        <v>31</v>
      </c>
      <c r="BI213" s="246"/>
      <c r="BJ213" s="246"/>
      <c r="BK213" s="246"/>
      <c r="BL213" s="246"/>
      <c r="BM213" s="246"/>
      <c r="BN213" s="246"/>
      <c r="BO213" s="246"/>
      <c r="BP213" s="246" t="s">
        <v>31</v>
      </c>
      <c r="BQ213" s="248" t="s">
        <v>31</v>
      </c>
      <c r="BR213" s="396"/>
      <c r="BS213" s="397"/>
      <c r="BT213" s="397"/>
    </row>
    <row r="214" spans="1:72" outlineLevel="1">
      <c r="A214" s="251"/>
      <c r="B214" s="255" t="s">
        <v>74</v>
      </c>
      <c r="C214" s="136" t="s">
        <v>31</v>
      </c>
      <c r="D214" s="137" t="s">
        <v>31</v>
      </c>
      <c r="E214" s="137" t="s">
        <v>31</v>
      </c>
      <c r="F214" s="137" t="s">
        <v>31</v>
      </c>
      <c r="G214" s="137" t="s">
        <v>31</v>
      </c>
      <c r="H214" s="137" t="s">
        <v>31</v>
      </c>
      <c r="I214" s="137" t="s">
        <v>31</v>
      </c>
      <c r="J214" s="137" t="s">
        <v>31</v>
      </c>
      <c r="K214" s="137" t="s">
        <v>31</v>
      </c>
      <c r="L214" s="137" t="s">
        <v>31</v>
      </c>
      <c r="M214" s="137" t="s">
        <v>31</v>
      </c>
      <c r="N214" s="137" t="s">
        <v>31</v>
      </c>
      <c r="O214" s="137" t="s">
        <v>31</v>
      </c>
      <c r="P214" s="137" t="s">
        <v>31</v>
      </c>
      <c r="Q214" s="395" t="s">
        <v>31</v>
      </c>
      <c r="R214" s="137" t="s">
        <v>31</v>
      </c>
      <c r="S214" s="136" t="s">
        <v>31</v>
      </c>
      <c r="T214" s="137" t="s">
        <v>31</v>
      </c>
      <c r="U214" s="136" t="s">
        <v>31</v>
      </c>
      <c r="V214" s="137" t="s">
        <v>31</v>
      </c>
      <c r="W214" s="137" t="s">
        <v>31</v>
      </c>
      <c r="X214" s="137" t="s">
        <v>31</v>
      </c>
      <c r="Y214" s="137" t="s">
        <v>31</v>
      </c>
      <c r="Z214" s="137" t="s">
        <v>31</v>
      </c>
      <c r="AA214" s="137" t="s">
        <v>31</v>
      </c>
      <c r="AB214" s="137" t="s">
        <v>31</v>
      </c>
      <c r="AC214" s="137" t="s">
        <v>31</v>
      </c>
      <c r="AD214" s="137" t="s">
        <v>31</v>
      </c>
      <c r="AE214" s="137" t="s">
        <v>31</v>
      </c>
      <c r="AF214" s="137" t="s">
        <v>31</v>
      </c>
      <c r="AG214" s="137" t="s">
        <v>31</v>
      </c>
      <c r="AH214" s="137" t="s">
        <v>31</v>
      </c>
      <c r="AI214" s="395" t="s">
        <v>31</v>
      </c>
      <c r="AJ214" s="137" t="s">
        <v>31</v>
      </c>
      <c r="AK214" s="136" t="s">
        <v>31</v>
      </c>
      <c r="AL214" s="137" t="s">
        <v>31</v>
      </c>
      <c r="AM214" s="136" t="s">
        <v>31</v>
      </c>
      <c r="AN214" s="137" t="s">
        <v>31</v>
      </c>
      <c r="AO214" s="137" t="s">
        <v>31</v>
      </c>
      <c r="AP214" s="137" t="s">
        <v>31</v>
      </c>
      <c r="AQ214" s="137" t="s">
        <v>31</v>
      </c>
      <c r="AR214" s="137" t="s">
        <v>31</v>
      </c>
      <c r="AS214" s="137" t="s">
        <v>31</v>
      </c>
      <c r="AT214" s="137" t="s">
        <v>31</v>
      </c>
      <c r="AU214" s="137" t="s">
        <v>31</v>
      </c>
      <c r="AV214" s="137" t="s">
        <v>31</v>
      </c>
      <c r="AW214" s="137" t="s">
        <v>31</v>
      </c>
      <c r="AX214" s="137" t="s">
        <v>31</v>
      </c>
      <c r="AY214" s="137" t="s">
        <v>31</v>
      </c>
      <c r="AZ214" s="137" t="s">
        <v>31</v>
      </c>
      <c r="BA214" s="395" t="s">
        <v>31</v>
      </c>
      <c r="BB214" s="137" t="s">
        <v>31</v>
      </c>
      <c r="BC214" s="136" t="s">
        <v>31</v>
      </c>
      <c r="BD214" s="137" t="s">
        <v>31</v>
      </c>
      <c r="BE214" s="136" t="s">
        <v>31</v>
      </c>
      <c r="BF214" s="137" t="s">
        <v>31</v>
      </c>
      <c r="BG214" s="137" t="s">
        <v>31</v>
      </c>
      <c r="BH214" s="137" t="s">
        <v>31</v>
      </c>
      <c r="BI214" s="137" t="s">
        <v>31</v>
      </c>
      <c r="BJ214" s="137" t="s">
        <v>31</v>
      </c>
      <c r="BK214" s="137" t="s">
        <v>31</v>
      </c>
      <c r="BL214" s="137" t="s">
        <v>31</v>
      </c>
      <c r="BM214" s="137" t="s">
        <v>31</v>
      </c>
      <c r="BN214" s="137" t="s">
        <v>31</v>
      </c>
      <c r="BO214" s="137" t="s">
        <v>31</v>
      </c>
      <c r="BP214" s="137" t="s">
        <v>31</v>
      </c>
      <c r="BQ214" s="140" t="s">
        <v>31</v>
      </c>
      <c r="BR214" s="396"/>
      <c r="BS214" s="397"/>
      <c r="BT214" s="397"/>
    </row>
    <row r="215" spans="1:72" s="45" customFormat="1" ht="12" customHeight="1">
      <c r="A215" s="252"/>
      <c r="B215" s="253" t="s">
        <v>35</v>
      </c>
      <c r="C215" s="44">
        <f>C216</f>
        <v>17519.8</v>
      </c>
      <c r="D215" s="26"/>
      <c r="E215" s="26">
        <f>E216</f>
        <v>100</v>
      </c>
      <c r="F215" s="26"/>
      <c r="G215" s="26" t="s">
        <v>31</v>
      </c>
      <c r="H215" s="26" t="s">
        <v>31</v>
      </c>
      <c r="I215" s="34">
        <f>I216+I217</f>
        <v>4722026.5260236673</v>
      </c>
      <c r="J215" s="26"/>
      <c r="K215" s="34">
        <f>K216+K217</f>
        <v>100</v>
      </c>
      <c r="L215" s="26"/>
      <c r="M215" s="34">
        <f>M216+M217</f>
        <v>4453636.5260236673</v>
      </c>
      <c r="N215" s="26"/>
      <c r="O215" s="34">
        <f>O216+O217</f>
        <v>268390</v>
      </c>
      <c r="P215" s="26"/>
      <c r="Q215" s="34">
        <f>IFERROR(I215/C215,0)</f>
        <v>269.52513875864264</v>
      </c>
      <c r="R215" s="26"/>
      <c r="S215" s="25" t="s">
        <v>31</v>
      </c>
      <c r="T215" s="26" t="s">
        <v>31</v>
      </c>
      <c r="U215" s="44">
        <f>U216</f>
        <v>17807.8</v>
      </c>
      <c r="V215" s="26"/>
      <c r="W215" s="26">
        <f>W216</f>
        <v>100</v>
      </c>
      <c r="X215" s="26"/>
      <c r="Y215" s="26" t="s">
        <v>31</v>
      </c>
      <c r="Z215" s="26" t="s">
        <v>31</v>
      </c>
      <c r="AA215" s="34">
        <f>AA216+AA217</f>
        <v>4752236.9013538659</v>
      </c>
      <c r="AB215" s="26"/>
      <c r="AC215" s="34">
        <f>AC216+AC217</f>
        <v>100</v>
      </c>
      <c r="AD215" s="26"/>
      <c r="AE215" s="34">
        <f>AE216+AE217</f>
        <v>4692986.9013538659</v>
      </c>
      <c r="AF215" s="26"/>
      <c r="AG215" s="34">
        <f>AG216+AG217</f>
        <v>59250</v>
      </c>
      <c r="AH215" s="26"/>
      <c r="AI215" s="34">
        <f>IFERROR(AA215/U215,0)</f>
        <v>266.86266138174653</v>
      </c>
      <c r="AJ215" s="26"/>
      <c r="AK215" s="25" t="s">
        <v>31</v>
      </c>
      <c r="AL215" s="26" t="s">
        <v>31</v>
      </c>
      <c r="AM215" s="44">
        <f>AM216</f>
        <v>35327.599999999999</v>
      </c>
      <c r="AN215" s="26"/>
      <c r="AO215" s="26">
        <f>AO216</f>
        <v>100</v>
      </c>
      <c r="AP215" s="26"/>
      <c r="AQ215" s="26" t="s">
        <v>31</v>
      </c>
      <c r="AR215" s="26" t="s">
        <v>31</v>
      </c>
      <c r="AS215" s="34">
        <f>AS216+AS217</f>
        <v>9474263.4273775332</v>
      </c>
      <c r="AT215" s="26"/>
      <c r="AU215" s="34">
        <f>AU216+AU217</f>
        <v>100</v>
      </c>
      <c r="AV215" s="26"/>
      <c r="AW215" s="34">
        <f>AW216+AW217</f>
        <v>9146623.4273775332</v>
      </c>
      <c r="AX215" s="26"/>
      <c r="AY215" s="34">
        <f>AY216+AY217</f>
        <v>327640</v>
      </c>
      <c r="AZ215" s="26"/>
      <c r="BA215" s="34">
        <f>IFERROR(AS215/AM215,0)</f>
        <v>268.18304745800828</v>
      </c>
      <c r="BB215" s="26"/>
      <c r="BC215" s="25" t="s">
        <v>31</v>
      </c>
      <c r="BD215" s="26" t="s">
        <v>31</v>
      </c>
      <c r="BE215" s="25"/>
      <c r="BF215" s="26"/>
      <c r="BG215" s="26" t="s">
        <v>31</v>
      </c>
      <c r="BH215" s="26" t="s">
        <v>31</v>
      </c>
      <c r="BI215" s="26"/>
      <c r="BJ215" s="26"/>
      <c r="BK215" s="26"/>
      <c r="BL215" s="26"/>
      <c r="BM215" s="26"/>
      <c r="BN215" s="26"/>
      <c r="BO215" s="26"/>
      <c r="BP215" s="26" t="s">
        <v>31</v>
      </c>
      <c r="BQ215" s="27" t="s">
        <v>31</v>
      </c>
      <c r="BR215" s="396"/>
      <c r="BS215" s="397"/>
      <c r="BT215" s="397"/>
    </row>
    <row r="216" spans="1:72">
      <c r="A216" s="246"/>
      <c r="B216" s="254" t="s">
        <v>73</v>
      </c>
      <c r="C216" s="311">
        <f>C219+C222+C225+C228+C231+C234</f>
        <v>17519.8</v>
      </c>
      <c r="D216" s="246"/>
      <c r="E216" s="246">
        <f>E187</f>
        <v>100</v>
      </c>
      <c r="F216" s="246"/>
      <c r="G216" s="246" t="s">
        <v>31</v>
      </c>
      <c r="H216" s="246" t="s">
        <v>31</v>
      </c>
      <c r="I216" s="285">
        <f>I219+I222+I225+I228+I231+I234</f>
        <v>3562160.1060236669</v>
      </c>
      <c r="J216" s="246"/>
      <c r="K216" s="285">
        <f>I216/I215*100</f>
        <v>75.437104946195575</v>
      </c>
      <c r="L216" s="246"/>
      <c r="M216" s="285">
        <f>M219+M222+M225+M228+M231+M234</f>
        <v>3293770.1060236674</v>
      </c>
      <c r="N216" s="246"/>
      <c r="O216" s="285">
        <f>O219+O222+O225+O228+O231+O234</f>
        <v>268390</v>
      </c>
      <c r="P216" s="246"/>
      <c r="Q216" s="285">
        <f>IFERROR(I216/C216,0)</f>
        <v>203.32196178173649</v>
      </c>
      <c r="R216" s="246"/>
      <c r="S216" s="247" t="s">
        <v>31</v>
      </c>
      <c r="T216" s="246" t="s">
        <v>31</v>
      </c>
      <c r="U216" s="311">
        <f>U219+U222+U225+U228+U231+U234</f>
        <v>17807.8</v>
      </c>
      <c r="V216" s="246"/>
      <c r="W216" s="246">
        <f>W187</f>
        <v>100</v>
      </c>
      <c r="X216" s="246"/>
      <c r="Y216" s="246" t="s">
        <v>31</v>
      </c>
      <c r="Z216" s="246" t="s">
        <v>31</v>
      </c>
      <c r="AA216" s="285">
        <f>AA219+AA222+AA225+AA228+AA231+AA234</f>
        <v>3592370.4813538664</v>
      </c>
      <c r="AB216" s="246"/>
      <c r="AC216" s="285">
        <f>AA216/AA215*100</f>
        <v>75.593253365177034</v>
      </c>
      <c r="AD216" s="246"/>
      <c r="AE216" s="285">
        <f>AE219+AE222+AE225+AE228+AE231+AE234</f>
        <v>3533120.4813538664</v>
      </c>
      <c r="AF216" s="246"/>
      <c r="AG216" s="285">
        <f>AG219+AG222+AG225+AG228+AG231+AG234</f>
        <v>59250</v>
      </c>
      <c r="AH216" s="246"/>
      <c r="AI216" s="285">
        <f>IFERROR(AA216/U216,0)</f>
        <v>201.73016775535814</v>
      </c>
      <c r="AJ216" s="246"/>
      <c r="AK216" s="247" t="s">
        <v>31</v>
      </c>
      <c r="AL216" s="246" t="s">
        <v>31</v>
      </c>
      <c r="AM216" s="311">
        <f>AM219+AM222+AM225+AM228+AM231+AM234</f>
        <v>35327.599999999999</v>
      </c>
      <c r="AN216" s="246"/>
      <c r="AO216" s="246">
        <f>AO187</f>
        <v>100</v>
      </c>
      <c r="AP216" s="246"/>
      <c r="AQ216" s="246" t="s">
        <v>31</v>
      </c>
      <c r="AR216" s="246" t="s">
        <v>31</v>
      </c>
      <c r="AS216" s="285">
        <f>AS219+AS222+AS225+AS228+AS231+AS234</f>
        <v>7154530.5873775333</v>
      </c>
      <c r="AT216" s="246"/>
      <c r="AU216" s="285">
        <f>AS216/AS215*100</f>
        <v>75.515428109200258</v>
      </c>
      <c r="AV216" s="246"/>
      <c r="AW216" s="285">
        <f>AW219+AW222+AW225+AW228+AW231+AW234</f>
        <v>6826890.5873775342</v>
      </c>
      <c r="AX216" s="246"/>
      <c r="AY216" s="285">
        <f>AY219+AY222+AY225+AY228+AY231+AY234</f>
        <v>327640</v>
      </c>
      <c r="AZ216" s="246"/>
      <c r="BA216" s="285">
        <f>IFERROR(AS216/AM216,0)</f>
        <v>202.51957640421466</v>
      </c>
      <c r="BB216" s="246"/>
      <c r="BC216" s="247" t="s">
        <v>31</v>
      </c>
      <c r="BD216" s="246" t="s">
        <v>31</v>
      </c>
      <c r="BE216" s="247"/>
      <c r="BF216" s="246"/>
      <c r="BG216" s="246" t="s">
        <v>31</v>
      </c>
      <c r="BH216" s="246" t="s">
        <v>31</v>
      </c>
      <c r="BI216" s="246"/>
      <c r="BJ216" s="246"/>
      <c r="BK216" s="246"/>
      <c r="BL216" s="246"/>
      <c r="BM216" s="246"/>
      <c r="BN216" s="246"/>
      <c r="BO216" s="246"/>
      <c r="BP216" s="246" t="s">
        <v>31</v>
      </c>
      <c r="BQ216" s="248" t="s">
        <v>31</v>
      </c>
      <c r="BR216" s="396"/>
      <c r="BS216" s="397"/>
      <c r="BT216" s="397"/>
    </row>
    <row r="217" spans="1:72" ht="11" thickBot="1">
      <c r="A217" s="165"/>
      <c r="B217" s="268" t="s">
        <v>74</v>
      </c>
      <c r="C217" s="249" t="s">
        <v>31</v>
      </c>
      <c r="D217" s="160" t="s">
        <v>31</v>
      </c>
      <c r="E217" s="160" t="s">
        <v>31</v>
      </c>
      <c r="F217" s="160" t="s">
        <v>31</v>
      </c>
      <c r="G217" s="160" t="s">
        <v>31</v>
      </c>
      <c r="H217" s="160" t="s">
        <v>31</v>
      </c>
      <c r="I217" s="393">
        <f>I177</f>
        <v>1159866.42</v>
      </c>
      <c r="J217" s="160"/>
      <c r="K217" s="360">
        <f>I217/I215*100</f>
        <v>24.562895053804418</v>
      </c>
      <c r="L217" s="160"/>
      <c r="M217" s="393">
        <f>M177</f>
        <v>1159866.42</v>
      </c>
      <c r="N217" s="160"/>
      <c r="O217" s="393">
        <f>O177</f>
        <v>0</v>
      </c>
      <c r="P217" s="160"/>
      <c r="Q217" s="360" t="s">
        <v>31</v>
      </c>
      <c r="R217" s="160" t="s">
        <v>31</v>
      </c>
      <c r="S217" s="249" t="s">
        <v>31</v>
      </c>
      <c r="T217" s="160" t="s">
        <v>31</v>
      </c>
      <c r="U217" s="249" t="s">
        <v>31</v>
      </c>
      <c r="V217" s="160" t="s">
        <v>31</v>
      </c>
      <c r="W217" s="160" t="s">
        <v>31</v>
      </c>
      <c r="X217" s="160" t="s">
        <v>31</v>
      </c>
      <c r="Y217" s="160" t="s">
        <v>31</v>
      </c>
      <c r="Z217" s="160" t="s">
        <v>31</v>
      </c>
      <c r="AA217" s="393">
        <f>AA177</f>
        <v>1159866.42</v>
      </c>
      <c r="AB217" s="160"/>
      <c r="AC217" s="360">
        <f>AA217/AA215*100</f>
        <v>24.406746634822969</v>
      </c>
      <c r="AD217" s="160"/>
      <c r="AE217" s="393">
        <f>AE177</f>
        <v>1159866.42</v>
      </c>
      <c r="AF217" s="160"/>
      <c r="AG217" s="393">
        <f>AG177</f>
        <v>0</v>
      </c>
      <c r="AH217" s="160"/>
      <c r="AI217" s="360" t="s">
        <v>31</v>
      </c>
      <c r="AJ217" s="160" t="s">
        <v>31</v>
      </c>
      <c r="AK217" s="249" t="s">
        <v>31</v>
      </c>
      <c r="AL217" s="160" t="s">
        <v>31</v>
      </c>
      <c r="AM217" s="249" t="s">
        <v>31</v>
      </c>
      <c r="AN217" s="160" t="s">
        <v>31</v>
      </c>
      <c r="AO217" s="160" t="s">
        <v>31</v>
      </c>
      <c r="AP217" s="160" t="s">
        <v>31</v>
      </c>
      <c r="AQ217" s="160" t="s">
        <v>31</v>
      </c>
      <c r="AR217" s="160" t="s">
        <v>31</v>
      </c>
      <c r="AS217" s="393">
        <f>AS177</f>
        <v>2319732.84</v>
      </c>
      <c r="AT217" s="160"/>
      <c r="AU217" s="360">
        <f>AS217/AS215*100</f>
        <v>24.484571890799746</v>
      </c>
      <c r="AV217" s="160"/>
      <c r="AW217" s="393">
        <f>AW177</f>
        <v>2319732.84</v>
      </c>
      <c r="AX217" s="160"/>
      <c r="AY217" s="393">
        <f>AY177</f>
        <v>0</v>
      </c>
      <c r="AZ217" s="160"/>
      <c r="BA217" s="360" t="s">
        <v>31</v>
      </c>
      <c r="BB217" s="160" t="s">
        <v>31</v>
      </c>
      <c r="BC217" s="249" t="s">
        <v>31</v>
      </c>
      <c r="BD217" s="160" t="s">
        <v>31</v>
      </c>
      <c r="BE217" s="249" t="s">
        <v>31</v>
      </c>
      <c r="BF217" s="160" t="s">
        <v>31</v>
      </c>
      <c r="BG217" s="160" t="s">
        <v>31</v>
      </c>
      <c r="BH217" s="160" t="s">
        <v>31</v>
      </c>
      <c r="BI217" s="160"/>
      <c r="BJ217" s="160"/>
      <c r="BK217" s="160" t="s">
        <v>31</v>
      </c>
      <c r="BL217" s="160"/>
      <c r="BM217" s="160"/>
      <c r="BN217" s="160"/>
      <c r="BO217" s="160"/>
      <c r="BP217" s="160" t="s">
        <v>31</v>
      </c>
      <c r="BQ217" s="162" t="s">
        <v>31</v>
      </c>
      <c r="BR217" s="396"/>
      <c r="BS217" s="397"/>
      <c r="BT217" s="397"/>
    </row>
    <row r="218" spans="1:72" s="45" customFormat="1" ht="13.5" customHeight="1" outlineLevel="1">
      <c r="A218" s="243"/>
      <c r="B218" s="244" t="s">
        <v>36</v>
      </c>
      <c r="C218" s="310">
        <f>C183</f>
        <v>4343.9999999999991</v>
      </c>
      <c r="D218" s="167"/>
      <c r="E218" s="284">
        <f>E183</f>
        <v>100.00000000000003</v>
      </c>
      <c r="F218" s="167"/>
      <c r="G218" s="167" t="s">
        <v>31</v>
      </c>
      <c r="H218" s="167" t="s">
        <v>31</v>
      </c>
      <c r="I218" s="284">
        <f>I219+I220</f>
        <v>2681421.8489956572</v>
      </c>
      <c r="J218" s="167"/>
      <c r="K218" s="284">
        <f>K219+K220</f>
        <v>100</v>
      </c>
      <c r="L218" s="167"/>
      <c r="M218" s="284">
        <f>M219+M220</f>
        <v>2622171.8489956576</v>
      </c>
      <c r="N218" s="167"/>
      <c r="O218" s="284">
        <f>O219+O220</f>
        <v>59250</v>
      </c>
      <c r="P218" s="167"/>
      <c r="Q218" s="284">
        <f t="shared" ref="Q218:Q234" si="173">I218/C218</f>
        <v>617.27022306529875</v>
      </c>
      <c r="R218" s="167"/>
      <c r="S218" s="245" t="s">
        <v>31</v>
      </c>
      <c r="T218" s="167" t="s">
        <v>31</v>
      </c>
      <c r="U218" s="310">
        <f>U183</f>
        <v>4416</v>
      </c>
      <c r="V218" s="167"/>
      <c r="W218" s="284">
        <f>W183</f>
        <v>100</v>
      </c>
      <c r="X218" s="167"/>
      <c r="Y218" s="167" t="s">
        <v>31</v>
      </c>
      <c r="Z218" s="167" t="s">
        <v>31</v>
      </c>
      <c r="AA218" s="284">
        <f>AA219+AA220</f>
        <v>2861853.857560067</v>
      </c>
      <c r="AB218" s="167"/>
      <c r="AC218" s="284">
        <f>AC219+AC220</f>
        <v>100</v>
      </c>
      <c r="AD218" s="167"/>
      <c r="AE218" s="284">
        <f>AE219+AE220</f>
        <v>2802603.857560067</v>
      </c>
      <c r="AF218" s="167"/>
      <c r="AG218" s="284">
        <f>AG219+AG220</f>
        <v>59250</v>
      </c>
      <c r="AH218" s="167"/>
      <c r="AI218" s="284">
        <f t="shared" ref="AI218:AI219" si="174">AA218/U218</f>
        <v>648.06473223733406</v>
      </c>
      <c r="AJ218" s="167"/>
      <c r="AK218" s="245" t="s">
        <v>31</v>
      </c>
      <c r="AL218" s="167" t="s">
        <v>31</v>
      </c>
      <c r="AM218" s="310">
        <f>AM183</f>
        <v>8760</v>
      </c>
      <c r="AN218" s="167"/>
      <c r="AO218" s="284">
        <f>AO183</f>
        <v>100</v>
      </c>
      <c r="AP218" s="167"/>
      <c r="AQ218" s="167" t="s">
        <v>31</v>
      </c>
      <c r="AR218" s="167" t="s">
        <v>31</v>
      </c>
      <c r="AS218" s="284">
        <f>AS219+AS220</f>
        <v>5543275.7065557241</v>
      </c>
      <c r="AT218" s="167"/>
      <c r="AU218" s="284">
        <f>AU219+AU220</f>
        <v>100</v>
      </c>
      <c r="AV218" s="167"/>
      <c r="AW218" s="284">
        <f>AW219+AW220</f>
        <v>5424775.7065557251</v>
      </c>
      <c r="AX218" s="167"/>
      <c r="AY218" s="284">
        <f>AY219+AY220</f>
        <v>118500</v>
      </c>
      <c r="AZ218" s="167"/>
      <c r="BA218" s="284">
        <f t="shared" ref="BA218:BA219" si="175">AS218/AM218</f>
        <v>632.7940304287356</v>
      </c>
      <c r="BB218" s="167"/>
      <c r="BC218" s="245" t="s">
        <v>31</v>
      </c>
      <c r="BD218" s="167" t="s">
        <v>31</v>
      </c>
      <c r="BE218" s="245"/>
      <c r="BF218" s="167"/>
      <c r="BG218" s="167" t="s">
        <v>31</v>
      </c>
      <c r="BH218" s="167" t="s">
        <v>31</v>
      </c>
      <c r="BI218" s="167"/>
      <c r="BJ218" s="167"/>
      <c r="BK218" s="167"/>
      <c r="BL218" s="167"/>
      <c r="BM218" s="167"/>
      <c r="BN218" s="167"/>
      <c r="BO218" s="167"/>
      <c r="BP218" s="167" t="s">
        <v>31</v>
      </c>
      <c r="BQ218" s="250" t="s">
        <v>31</v>
      </c>
      <c r="BR218" s="396"/>
      <c r="BS218" s="397"/>
      <c r="BT218" s="397"/>
    </row>
    <row r="219" spans="1:72" outlineLevel="1">
      <c r="A219" s="246"/>
      <c r="B219" s="254" t="s">
        <v>73</v>
      </c>
      <c r="C219" s="311">
        <f>C218</f>
        <v>4343.9999999999991</v>
      </c>
      <c r="D219" s="246"/>
      <c r="E219" s="285">
        <f>E218</f>
        <v>100.00000000000003</v>
      </c>
      <c r="F219" s="246"/>
      <c r="G219" s="246" t="s">
        <v>31</v>
      </c>
      <c r="H219" s="246" t="s">
        <v>31</v>
      </c>
      <c r="I219" s="285">
        <f>I20+I31+I42+I53+I64+I75+I86+I97+I108+I136+I147+I158+I169</f>
        <v>2147883.2957956572</v>
      </c>
      <c r="J219" s="246"/>
      <c r="K219" s="285">
        <f>I219/I218*100</f>
        <v>80.102401515082761</v>
      </c>
      <c r="L219" s="246"/>
      <c r="M219" s="285">
        <f>M20+M31+M42+M53+M64+M75+M86+M97+M108+M136+M147+M158+M169</f>
        <v>2088633.2957956574</v>
      </c>
      <c r="N219" s="246"/>
      <c r="O219" s="285">
        <f>O20+O31+O42+O53+O64+O75+O86+O97+O108+O136+O147</f>
        <v>59250</v>
      </c>
      <c r="P219" s="246"/>
      <c r="Q219" s="285">
        <f t="shared" si="173"/>
        <v>494.44827251281254</v>
      </c>
      <c r="R219" s="246"/>
      <c r="S219" s="247" t="s">
        <v>31</v>
      </c>
      <c r="T219" s="246" t="s">
        <v>31</v>
      </c>
      <c r="U219" s="311">
        <f>U218</f>
        <v>4416</v>
      </c>
      <c r="V219" s="246"/>
      <c r="W219" s="285">
        <f>W218</f>
        <v>100</v>
      </c>
      <c r="X219" s="246"/>
      <c r="Y219" s="246" t="s">
        <v>31</v>
      </c>
      <c r="Z219" s="246" t="s">
        <v>31</v>
      </c>
      <c r="AA219" s="285">
        <f>AA20+AA31+AA42+AA53+AA64+AA75+AA86+AA97+AA108+AA136+AA147+AA158+AA169</f>
        <v>2328315.304360067</v>
      </c>
      <c r="AB219" s="246"/>
      <c r="AC219" s="285">
        <f>AA219/AA218*100</f>
        <v>81.35689033209826</v>
      </c>
      <c r="AD219" s="246"/>
      <c r="AE219" s="285">
        <f>AE20+AE31+AE42+AE53+AE64+AE75+AE86+AE97+AE108+AE136+AE147+AE158+AE169</f>
        <v>2269065.304360067</v>
      </c>
      <c r="AF219" s="246"/>
      <c r="AG219" s="285">
        <f>AG20+AG31+AG42+AG53+AG64+AG75+AG86+AG97+AG108+AG136+AG147</f>
        <v>59250</v>
      </c>
      <c r="AH219" s="246"/>
      <c r="AI219" s="285">
        <f t="shared" si="174"/>
        <v>527.24531348733399</v>
      </c>
      <c r="AJ219" s="246"/>
      <c r="AK219" s="247" t="s">
        <v>31</v>
      </c>
      <c r="AL219" s="246" t="s">
        <v>31</v>
      </c>
      <c r="AM219" s="311">
        <f>AM218</f>
        <v>8760</v>
      </c>
      <c r="AN219" s="246"/>
      <c r="AO219" s="285">
        <f>AO218</f>
        <v>100</v>
      </c>
      <c r="AP219" s="246"/>
      <c r="AQ219" s="246" t="s">
        <v>31</v>
      </c>
      <c r="AR219" s="246" t="s">
        <v>31</v>
      </c>
      <c r="AS219" s="285">
        <f>AS20+AS31+AS42+AS53+AS64+AS75+AS86+AS97+AS108+AS136+AS147+AS158+AS169</f>
        <v>4476198.6001557242</v>
      </c>
      <c r="AT219" s="246"/>
      <c r="AU219" s="285">
        <f>AS219/AS218*100</f>
        <v>80.75006254626615</v>
      </c>
      <c r="AV219" s="246"/>
      <c r="AW219" s="285">
        <f>AW20+AW31+AW42+AW53+AW64+AW75+AW86+AW97+AW108+AW136+AW147+AW158+AW169</f>
        <v>4357698.6001557251</v>
      </c>
      <c r="AX219" s="246"/>
      <c r="AY219" s="285">
        <f>AY20+AY31+AY42+AY53+AY64+AY75+AY86+AY97+AY108+AY136+AY147</f>
        <v>118500</v>
      </c>
      <c r="AZ219" s="246"/>
      <c r="BA219" s="285">
        <f t="shared" si="175"/>
        <v>510.98157536024252</v>
      </c>
      <c r="BB219" s="246"/>
      <c r="BC219" s="247" t="s">
        <v>31</v>
      </c>
      <c r="BD219" s="246" t="s">
        <v>31</v>
      </c>
      <c r="BE219" s="247"/>
      <c r="BF219" s="246"/>
      <c r="BG219" s="246" t="s">
        <v>31</v>
      </c>
      <c r="BH219" s="246" t="s">
        <v>31</v>
      </c>
      <c r="BI219" s="246"/>
      <c r="BJ219" s="246"/>
      <c r="BK219" s="246"/>
      <c r="BL219" s="246"/>
      <c r="BM219" s="246"/>
      <c r="BN219" s="246"/>
      <c r="BO219" s="246"/>
      <c r="BP219" s="246" t="s">
        <v>31</v>
      </c>
      <c r="BQ219" s="248" t="s">
        <v>31</v>
      </c>
      <c r="BR219" s="396"/>
      <c r="BS219" s="397"/>
      <c r="BT219" s="397"/>
    </row>
    <row r="220" spans="1:72" outlineLevel="1">
      <c r="A220" s="251"/>
      <c r="B220" s="256" t="s">
        <v>74</v>
      </c>
      <c r="C220" s="312" t="s">
        <v>31</v>
      </c>
      <c r="D220" s="251" t="s">
        <v>31</v>
      </c>
      <c r="E220" s="251" t="s">
        <v>31</v>
      </c>
      <c r="F220" s="251" t="s">
        <v>31</v>
      </c>
      <c r="G220" s="251" t="s">
        <v>31</v>
      </c>
      <c r="H220" s="251" t="s">
        <v>31</v>
      </c>
      <c r="I220" s="394">
        <v>533538.55319999997</v>
      </c>
      <c r="J220" s="251"/>
      <c r="K220" s="394">
        <f>I220/I218*100</f>
        <v>19.897598484917246</v>
      </c>
      <c r="L220" s="251"/>
      <c r="M220" s="394">
        <v>533538.55319999997</v>
      </c>
      <c r="N220" s="251"/>
      <c r="O220" s="394">
        <v>0</v>
      </c>
      <c r="P220" s="251"/>
      <c r="Q220" s="394" t="s">
        <v>31</v>
      </c>
      <c r="R220" s="251" t="s">
        <v>31</v>
      </c>
      <c r="S220" s="257" t="s">
        <v>31</v>
      </c>
      <c r="T220" s="251" t="s">
        <v>31</v>
      </c>
      <c r="U220" s="312" t="s">
        <v>31</v>
      </c>
      <c r="V220" s="251" t="s">
        <v>31</v>
      </c>
      <c r="W220" s="251" t="s">
        <v>31</v>
      </c>
      <c r="X220" s="251" t="s">
        <v>31</v>
      </c>
      <c r="Y220" s="251" t="s">
        <v>31</v>
      </c>
      <c r="Z220" s="251" t="s">
        <v>31</v>
      </c>
      <c r="AA220" s="394">
        <v>533538.55319999997</v>
      </c>
      <c r="AB220" s="251"/>
      <c r="AC220" s="394">
        <f>AA220/AA218*100</f>
        <v>18.643109667901747</v>
      </c>
      <c r="AD220" s="251"/>
      <c r="AE220" s="394">
        <v>533538.55319999997</v>
      </c>
      <c r="AF220" s="251"/>
      <c r="AG220" s="394">
        <v>0</v>
      </c>
      <c r="AH220" s="251"/>
      <c r="AI220" s="394" t="s">
        <v>31</v>
      </c>
      <c r="AJ220" s="251" t="s">
        <v>31</v>
      </c>
      <c r="AK220" s="257" t="s">
        <v>31</v>
      </c>
      <c r="AL220" s="251" t="s">
        <v>31</v>
      </c>
      <c r="AM220" s="312" t="s">
        <v>31</v>
      </c>
      <c r="AN220" s="251" t="s">
        <v>31</v>
      </c>
      <c r="AO220" s="251" t="s">
        <v>31</v>
      </c>
      <c r="AP220" s="251" t="s">
        <v>31</v>
      </c>
      <c r="AQ220" s="251" t="s">
        <v>31</v>
      </c>
      <c r="AR220" s="251" t="s">
        <v>31</v>
      </c>
      <c r="AS220" s="394">
        <v>1067077.1063999999</v>
      </c>
      <c r="AT220" s="251"/>
      <c r="AU220" s="394">
        <f>AS220/AS218*100</f>
        <v>19.24993745373385</v>
      </c>
      <c r="AV220" s="251"/>
      <c r="AW220" s="394">
        <v>1067077.1063999999</v>
      </c>
      <c r="AX220" s="251"/>
      <c r="AY220" s="394">
        <v>0</v>
      </c>
      <c r="AZ220" s="251"/>
      <c r="BA220" s="394" t="s">
        <v>31</v>
      </c>
      <c r="BB220" s="251" t="s">
        <v>31</v>
      </c>
      <c r="BC220" s="257" t="s">
        <v>31</v>
      </c>
      <c r="BD220" s="251" t="s">
        <v>31</v>
      </c>
      <c r="BE220" s="257" t="s">
        <v>31</v>
      </c>
      <c r="BF220" s="251" t="s">
        <v>31</v>
      </c>
      <c r="BG220" s="251" t="s">
        <v>31</v>
      </c>
      <c r="BH220" s="251" t="s">
        <v>31</v>
      </c>
      <c r="BI220" s="251"/>
      <c r="BJ220" s="251"/>
      <c r="BK220" s="251" t="s">
        <v>31</v>
      </c>
      <c r="BL220" s="251"/>
      <c r="BM220" s="251"/>
      <c r="BN220" s="251"/>
      <c r="BO220" s="251"/>
      <c r="BP220" s="251" t="s">
        <v>31</v>
      </c>
      <c r="BQ220" s="258" t="s">
        <v>31</v>
      </c>
      <c r="BR220" s="396"/>
      <c r="BS220" s="397"/>
      <c r="BT220" s="397"/>
    </row>
    <row r="221" spans="1:72" s="45" customFormat="1" ht="13.5" customHeight="1" outlineLevel="1">
      <c r="A221" s="243"/>
      <c r="B221" s="244" t="s">
        <v>37</v>
      </c>
      <c r="C221" s="310">
        <f>C184</f>
        <v>4343.9999999999991</v>
      </c>
      <c r="D221" s="167"/>
      <c r="E221" s="284">
        <f>E184</f>
        <v>100</v>
      </c>
      <c r="F221" s="167"/>
      <c r="G221" s="167" t="s">
        <v>31</v>
      </c>
      <c r="H221" s="167" t="s">
        <v>31</v>
      </c>
      <c r="I221" s="284">
        <f>I222+I223</f>
        <v>897816.14330485428</v>
      </c>
      <c r="J221" s="167"/>
      <c r="K221" s="284">
        <f>K222+K223</f>
        <v>100</v>
      </c>
      <c r="L221" s="167"/>
      <c r="M221" s="284">
        <f>M222+M223</f>
        <v>730676.1433048544</v>
      </c>
      <c r="N221" s="167"/>
      <c r="O221" s="284">
        <f>O222+O223</f>
        <v>167140</v>
      </c>
      <c r="P221" s="167"/>
      <c r="Q221" s="284">
        <f t="shared" si="173"/>
        <v>206.67959100019669</v>
      </c>
      <c r="R221" s="167"/>
      <c r="S221" s="245" t="s">
        <v>31</v>
      </c>
      <c r="T221" s="167" t="s">
        <v>31</v>
      </c>
      <c r="U221" s="310">
        <f>U184</f>
        <v>4416</v>
      </c>
      <c r="V221" s="167"/>
      <c r="W221" s="284">
        <f>W184</f>
        <v>100</v>
      </c>
      <c r="X221" s="167"/>
      <c r="Y221" s="167" t="s">
        <v>31</v>
      </c>
      <c r="Z221" s="167" t="s">
        <v>31</v>
      </c>
      <c r="AA221" s="284">
        <f>AA222+AA223</f>
        <v>682303.17124888068</v>
      </c>
      <c r="AB221" s="167"/>
      <c r="AC221" s="284">
        <f>AC222+AC223</f>
        <v>100</v>
      </c>
      <c r="AD221" s="167"/>
      <c r="AE221" s="284">
        <f>AE222+AE223</f>
        <v>682303.17124888068</v>
      </c>
      <c r="AF221" s="167"/>
      <c r="AG221" s="284">
        <f>AG222+AG223</f>
        <v>0</v>
      </c>
      <c r="AH221" s="167"/>
      <c r="AI221" s="284">
        <f t="shared" ref="AI221:AI222" si="176">AA221/U221</f>
        <v>154.50705870672118</v>
      </c>
      <c r="AJ221" s="167"/>
      <c r="AK221" s="245" t="s">
        <v>31</v>
      </c>
      <c r="AL221" s="167" t="s">
        <v>31</v>
      </c>
      <c r="AM221" s="310">
        <f>AM184</f>
        <v>8760</v>
      </c>
      <c r="AN221" s="167"/>
      <c r="AO221" s="284">
        <f>AO184</f>
        <v>100</v>
      </c>
      <c r="AP221" s="167"/>
      <c r="AQ221" s="167" t="s">
        <v>31</v>
      </c>
      <c r="AR221" s="167" t="s">
        <v>31</v>
      </c>
      <c r="AS221" s="284">
        <f>AS222+AS223</f>
        <v>1580119.3145537348</v>
      </c>
      <c r="AT221" s="167"/>
      <c r="AU221" s="284">
        <f>AU222+AU223</f>
        <v>100</v>
      </c>
      <c r="AV221" s="167"/>
      <c r="AW221" s="284">
        <f>AW222+AW223</f>
        <v>1412979.3145537348</v>
      </c>
      <c r="AX221" s="167"/>
      <c r="AY221" s="284">
        <f>AY222+AY223</f>
        <v>167140</v>
      </c>
      <c r="AZ221" s="167"/>
      <c r="BA221" s="284">
        <f t="shared" ref="BA221:BA222" si="177">AS221/AM221</f>
        <v>180.37891718649942</v>
      </c>
      <c r="BB221" s="167"/>
      <c r="BC221" s="245" t="s">
        <v>31</v>
      </c>
      <c r="BD221" s="167" t="s">
        <v>31</v>
      </c>
      <c r="BE221" s="245"/>
      <c r="BF221" s="167"/>
      <c r="BG221" s="167" t="s">
        <v>31</v>
      </c>
      <c r="BH221" s="167" t="s">
        <v>31</v>
      </c>
      <c r="BI221" s="167"/>
      <c r="BJ221" s="167"/>
      <c r="BK221" s="167"/>
      <c r="BL221" s="167"/>
      <c r="BM221" s="167"/>
      <c r="BN221" s="167"/>
      <c r="BO221" s="167"/>
      <c r="BP221" s="167" t="s">
        <v>31</v>
      </c>
      <c r="BQ221" s="250" t="s">
        <v>31</v>
      </c>
      <c r="BR221" s="396"/>
      <c r="BS221" s="397"/>
      <c r="BT221" s="397"/>
    </row>
    <row r="222" spans="1:72" outlineLevel="1">
      <c r="A222" s="246"/>
      <c r="B222" s="254" t="s">
        <v>73</v>
      </c>
      <c r="C222" s="311">
        <f>C221</f>
        <v>4343.9999999999991</v>
      </c>
      <c r="D222" s="246"/>
      <c r="E222" s="285">
        <f>E221</f>
        <v>100</v>
      </c>
      <c r="F222" s="246"/>
      <c r="G222" s="246" t="s">
        <v>31</v>
      </c>
      <c r="H222" s="246" t="s">
        <v>31</v>
      </c>
      <c r="I222" s="285">
        <f>I184</f>
        <v>561454.8815048543</v>
      </c>
      <c r="J222" s="246"/>
      <c r="K222" s="285">
        <f>I222/I221*100</f>
        <v>62.535618867148365</v>
      </c>
      <c r="L222" s="246"/>
      <c r="M222" s="285">
        <f>M184</f>
        <v>394314.88150485436</v>
      </c>
      <c r="N222" s="246"/>
      <c r="O222" s="285">
        <f>O184</f>
        <v>167140</v>
      </c>
      <c r="P222" s="246"/>
      <c r="Q222" s="285">
        <f t="shared" si="173"/>
        <v>129.2483613040641</v>
      </c>
      <c r="R222" s="246"/>
      <c r="S222" s="247" t="s">
        <v>31</v>
      </c>
      <c r="T222" s="246" t="s">
        <v>31</v>
      </c>
      <c r="U222" s="311">
        <f>U221</f>
        <v>4416</v>
      </c>
      <c r="V222" s="246"/>
      <c r="W222" s="285">
        <f>W221</f>
        <v>100</v>
      </c>
      <c r="X222" s="246"/>
      <c r="Y222" s="246" t="s">
        <v>31</v>
      </c>
      <c r="Z222" s="246" t="s">
        <v>31</v>
      </c>
      <c r="AA222" s="285">
        <f>AA184</f>
        <v>345941.90944888064</v>
      </c>
      <c r="AB222" s="246"/>
      <c r="AC222" s="285">
        <f>AA222/AA221*100</f>
        <v>50.702081424547998</v>
      </c>
      <c r="AD222" s="246"/>
      <c r="AE222" s="285">
        <f>AE184</f>
        <v>345941.90944888064</v>
      </c>
      <c r="AF222" s="246"/>
      <c r="AG222" s="285">
        <f>AG184</f>
        <v>0</v>
      </c>
      <c r="AH222" s="246"/>
      <c r="AI222" s="285">
        <f t="shared" si="176"/>
        <v>78.338294712155943</v>
      </c>
      <c r="AJ222" s="246"/>
      <c r="AK222" s="247" t="s">
        <v>31</v>
      </c>
      <c r="AL222" s="246" t="s">
        <v>31</v>
      </c>
      <c r="AM222" s="311">
        <f>AM221</f>
        <v>8760</v>
      </c>
      <c r="AN222" s="246"/>
      <c r="AO222" s="285">
        <f>AO221</f>
        <v>100</v>
      </c>
      <c r="AP222" s="246"/>
      <c r="AQ222" s="246" t="s">
        <v>31</v>
      </c>
      <c r="AR222" s="246" t="s">
        <v>31</v>
      </c>
      <c r="AS222" s="285">
        <f>AS184</f>
        <v>907396.79095373489</v>
      </c>
      <c r="AT222" s="246"/>
      <c r="AU222" s="285">
        <f>AS222/AS221*100</f>
        <v>57.425840099296956</v>
      </c>
      <c r="AV222" s="246"/>
      <c r="AW222" s="285">
        <f>AW184</f>
        <v>740256.79095373501</v>
      </c>
      <c r="AX222" s="246"/>
      <c r="AY222" s="285">
        <f>AY184</f>
        <v>167140</v>
      </c>
      <c r="AZ222" s="246"/>
      <c r="BA222" s="285">
        <f t="shared" si="177"/>
        <v>103.58410855636242</v>
      </c>
      <c r="BB222" s="246"/>
      <c r="BC222" s="247" t="s">
        <v>31</v>
      </c>
      <c r="BD222" s="246" t="s">
        <v>31</v>
      </c>
      <c r="BE222" s="247"/>
      <c r="BF222" s="246"/>
      <c r="BG222" s="246" t="s">
        <v>31</v>
      </c>
      <c r="BH222" s="246" t="s">
        <v>31</v>
      </c>
      <c r="BI222" s="246"/>
      <c r="BJ222" s="246"/>
      <c r="BK222" s="246"/>
      <c r="BL222" s="246"/>
      <c r="BM222" s="246"/>
      <c r="BN222" s="246"/>
      <c r="BO222" s="246"/>
      <c r="BP222" s="246" t="s">
        <v>31</v>
      </c>
      <c r="BQ222" s="248" t="s">
        <v>31</v>
      </c>
      <c r="BR222" s="396"/>
      <c r="BS222" s="397"/>
      <c r="BT222" s="397"/>
    </row>
    <row r="223" spans="1:72" outlineLevel="1">
      <c r="A223" s="251"/>
      <c r="B223" s="255" t="s">
        <v>74</v>
      </c>
      <c r="C223" s="313" t="s">
        <v>31</v>
      </c>
      <c r="D223" s="137" t="s">
        <v>31</v>
      </c>
      <c r="E223" s="137" t="s">
        <v>31</v>
      </c>
      <c r="F223" s="137" t="s">
        <v>31</v>
      </c>
      <c r="G223" s="137" t="s">
        <v>31</v>
      </c>
      <c r="H223" s="137" t="s">
        <v>31</v>
      </c>
      <c r="I223" s="394">
        <v>336361.26179999998</v>
      </c>
      <c r="J223" s="137"/>
      <c r="K223" s="395">
        <f>I223/I221*100</f>
        <v>37.464381132851635</v>
      </c>
      <c r="L223" s="137"/>
      <c r="M223" s="394">
        <v>336361.26179999998</v>
      </c>
      <c r="N223" s="137"/>
      <c r="O223" s="394">
        <v>0</v>
      </c>
      <c r="P223" s="137"/>
      <c r="Q223" s="395" t="s">
        <v>31</v>
      </c>
      <c r="R223" s="137" t="s">
        <v>31</v>
      </c>
      <c r="S223" s="136" t="s">
        <v>31</v>
      </c>
      <c r="T223" s="137" t="s">
        <v>31</v>
      </c>
      <c r="U223" s="313" t="s">
        <v>31</v>
      </c>
      <c r="V223" s="137" t="s">
        <v>31</v>
      </c>
      <c r="W223" s="137" t="s">
        <v>31</v>
      </c>
      <c r="X223" s="137" t="s">
        <v>31</v>
      </c>
      <c r="Y223" s="137" t="s">
        <v>31</v>
      </c>
      <c r="Z223" s="137" t="s">
        <v>31</v>
      </c>
      <c r="AA223" s="394">
        <v>336361.26179999998</v>
      </c>
      <c r="AB223" s="137"/>
      <c r="AC223" s="395">
        <f>AA223/AA221*100</f>
        <v>49.297918575451995</v>
      </c>
      <c r="AD223" s="137"/>
      <c r="AE223" s="394">
        <v>336361.26179999998</v>
      </c>
      <c r="AF223" s="137"/>
      <c r="AG223" s="394">
        <v>0</v>
      </c>
      <c r="AH223" s="137"/>
      <c r="AI223" s="395" t="s">
        <v>31</v>
      </c>
      <c r="AJ223" s="137" t="s">
        <v>31</v>
      </c>
      <c r="AK223" s="136" t="s">
        <v>31</v>
      </c>
      <c r="AL223" s="137" t="s">
        <v>31</v>
      </c>
      <c r="AM223" s="313" t="s">
        <v>31</v>
      </c>
      <c r="AN223" s="137" t="s">
        <v>31</v>
      </c>
      <c r="AO223" s="137" t="s">
        <v>31</v>
      </c>
      <c r="AP223" s="137" t="s">
        <v>31</v>
      </c>
      <c r="AQ223" s="137" t="s">
        <v>31</v>
      </c>
      <c r="AR223" s="137" t="s">
        <v>31</v>
      </c>
      <c r="AS223" s="394">
        <v>672722.52359999996</v>
      </c>
      <c r="AT223" s="137"/>
      <c r="AU223" s="395">
        <f>AS223/AS221*100</f>
        <v>42.574159900703037</v>
      </c>
      <c r="AV223" s="137"/>
      <c r="AW223" s="394">
        <v>672722.52359999996</v>
      </c>
      <c r="AX223" s="137"/>
      <c r="AY223" s="394">
        <v>0</v>
      </c>
      <c r="AZ223" s="137"/>
      <c r="BA223" s="395" t="s">
        <v>31</v>
      </c>
      <c r="BB223" s="137" t="s">
        <v>31</v>
      </c>
      <c r="BC223" s="136" t="s">
        <v>31</v>
      </c>
      <c r="BD223" s="137" t="s">
        <v>31</v>
      </c>
      <c r="BE223" s="136" t="s">
        <v>31</v>
      </c>
      <c r="BF223" s="137" t="s">
        <v>31</v>
      </c>
      <c r="BG223" s="137" t="s">
        <v>31</v>
      </c>
      <c r="BH223" s="137" t="s">
        <v>31</v>
      </c>
      <c r="BI223" s="137"/>
      <c r="BJ223" s="137"/>
      <c r="BK223" s="137" t="s">
        <v>31</v>
      </c>
      <c r="BL223" s="137"/>
      <c r="BM223" s="137"/>
      <c r="BN223" s="137"/>
      <c r="BO223" s="137"/>
      <c r="BP223" s="137" t="s">
        <v>31</v>
      </c>
      <c r="BQ223" s="140" t="s">
        <v>31</v>
      </c>
      <c r="BR223" s="396"/>
      <c r="BS223" s="397"/>
      <c r="BT223" s="397"/>
    </row>
    <row r="224" spans="1:72" s="45" customFormat="1" ht="13.5" customHeight="1" outlineLevel="1">
      <c r="A224" s="252"/>
      <c r="B224" s="253" t="s">
        <v>38</v>
      </c>
      <c r="C224" s="44">
        <f>C185</f>
        <v>4344</v>
      </c>
      <c r="D224" s="26"/>
      <c r="E224" s="34">
        <f>E185</f>
        <v>100</v>
      </c>
      <c r="F224" s="26"/>
      <c r="G224" s="26" t="s">
        <v>31</v>
      </c>
      <c r="H224" s="26" t="s">
        <v>31</v>
      </c>
      <c r="I224" s="34">
        <f>I225+I226</f>
        <v>676841.353533166</v>
      </c>
      <c r="J224" s="26"/>
      <c r="K224" s="34">
        <f t="shared" ref="K224" si="178">K225+K226</f>
        <v>100</v>
      </c>
      <c r="L224" s="26"/>
      <c r="M224" s="34">
        <f>M225+M226</f>
        <v>676841.353533166</v>
      </c>
      <c r="N224" s="26"/>
      <c r="O224" s="34">
        <f>O225+O226</f>
        <v>0</v>
      </c>
      <c r="P224" s="26"/>
      <c r="Q224" s="34">
        <f t="shared" si="173"/>
        <v>155.81062466233104</v>
      </c>
      <c r="R224" s="26"/>
      <c r="S224" s="25" t="s">
        <v>31</v>
      </c>
      <c r="T224" s="26" t="s">
        <v>31</v>
      </c>
      <c r="U224" s="44">
        <f>U185</f>
        <v>4416</v>
      </c>
      <c r="V224" s="26"/>
      <c r="W224" s="34">
        <f>W185</f>
        <v>100</v>
      </c>
      <c r="X224" s="26"/>
      <c r="Y224" s="26" t="s">
        <v>31</v>
      </c>
      <c r="Z224" s="26" t="s">
        <v>31</v>
      </c>
      <c r="AA224" s="34">
        <f>AA225+AA226</f>
        <v>712106.12810726359</v>
      </c>
      <c r="AB224" s="26"/>
      <c r="AC224" s="34">
        <f t="shared" ref="AC224" si="179">AC225+AC226</f>
        <v>99.999999999999986</v>
      </c>
      <c r="AD224" s="26"/>
      <c r="AE224" s="34">
        <f>AE225+AE226</f>
        <v>712106.12810726359</v>
      </c>
      <c r="AF224" s="26"/>
      <c r="AG224" s="34">
        <f>AG225+AG226</f>
        <v>0</v>
      </c>
      <c r="AH224" s="26"/>
      <c r="AI224" s="34">
        <f t="shared" ref="AI224:AI225" si="180">AA224/U224</f>
        <v>161.25591669095644</v>
      </c>
      <c r="AJ224" s="26"/>
      <c r="AK224" s="25" t="s">
        <v>31</v>
      </c>
      <c r="AL224" s="26" t="s">
        <v>31</v>
      </c>
      <c r="AM224" s="44">
        <f>AM185</f>
        <v>8760</v>
      </c>
      <c r="AN224" s="26"/>
      <c r="AO224" s="34">
        <f>AO185</f>
        <v>100.00000000000001</v>
      </c>
      <c r="AP224" s="26"/>
      <c r="AQ224" s="26" t="s">
        <v>31</v>
      </c>
      <c r="AR224" s="26" t="s">
        <v>31</v>
      </c>
      <c r="AS224" s="34">
        <f>AS225+AS226</f>
        <v>1388947.4816404297</v>
      </c>
      <c r="AT224" s="26"/>
      <c r="AU224" s="34">
        <f t="shared" ref="AU224" si="181">AU225+AU226</f>
        <v>100</v>
      </c>
      <c r="AV224" s="26"/>
      <c r="AW224" s="34">
        <f>AW225+AW226</f>
        <v>1388947.4816404297</v>
      </c>
      <c r="AX224" s="26"/>
      <c r="AY224" s="34">
        <f>AY225+AY226</f>
        <v>0</v>
      </c>
      <c r="AZ224" s="26"/>
      <c r="BA224" s="34">
        <f t="shared" ref="BA224:BA225" si="182">AS224/AM224</f>
        <v>158.55564858909014</v>
      </c>
      <c r="BB224" s="26"/>
      <c r="BC224" s="25" t="s">
        <v>31</v>
      </c>
      <c r="BD224" s="26" t="s">
        <v>31</v>
      </c>
      <c r="BE224" s="25"/>
      <c r="BF224" s="26"/>
      <c r="BG224" s="26" t="s">
        <v>31</v>
      </c>
      <c r="BH224" s="26" t="s">
        <v>31</v>
      </c>
      <c r="BI224" s="26"/>
      <c r="BJ224" s="26"/>
      <c r="BK224" s="26"/>
      <c r="BL224" s="26"/>
      <c r="BM224" s="26"/>
      <c r="BN224" s="26"/>
      <c r="BO224" s="26"/>
      <c r="BP224" s="26" t="s">
        <v>31</v>
      </c>
      <c r="BQ224" s="27" t="s">
        <v>31</v>
      </c>
      <c r="BR224" s="396"/>
      <c r="BS224" s="397"/>
      <c r="BT224" s="397"/>
    </row>
    <row r="225" spans="1:72" outlineLevel="1">
      <c r="A225" s="246"/>
      <c r="B225" s="254" t="s">
        <v>73</v>
      </c>
      <c r="C225" s="311">
        <f>C224</f>
        <v>4344</v>
      </c>
      <c r="D225" s="246"/>
      <c r="E225" s="285">
        <f>E224</f>
        <v>100</v>
      </c>
      <c r="F225" s="246"/>
      <c r="G225" s="246" t="s">
        <v>31</v>
      </c>
      <c r="H225" s="246" t="s">
        <v>31</v>
      </c>
      <c r="I225" s="285">
        <f>I185</f>
        <v>479664.06213316601</v>
      </c>
      <c r="J225" s="246"/>
      <c r="K225" s="285">
        <f t="shared" ref="K225" si="183">I225/I224*100</f>
        <v>70.868019459697791</v>
      </c>
      <c r="L225" s="246"/>
      <c r="M225" s="285">
        <f>M185</f>
        <v>479664.06213316601</v>
      </c>
      <c r="N225" s="246"/>
      <c r="O225" s="285">
        <f>O185</f>
        <v>0</v>
      </c>
      <c r="P225" s="246"/>
      <c r="Q225" s="285">
        <f t="shared" si="173"/>
        <v>110.41990380597744</v>
      </c>
      <c r="R225" s="246"/>
      <c r="S225" s="247" t="s">
        <v>31</v>
      </c>
      <c r="T225" s="246" t="s">
        <v>31</v>
      </c>
      <c r="U225" s="311">
        <f>U224</f>
        <v>4416</v>
      </c>
      <c r="V225" s="246"/>
      <c r="W225" s="285">
        <f>W224</f>
        <v>100</v>
      </c>
      <c r="X225" s="246"/>
      <c r="Y225" s="246" t="s">
        <v>31</v>
      </c>
      <c r="Z225" s="246" t="s">
        <v>31</v>
      </c>
      <c r="AA225" s="285">
        <f>AA185</f>
        <v>514928.8367072636</v>
      </c>
      <c r="AB225" s="246"/>
      <c r="AC225" s="285">
        <f t="shared" ref="AC225" si="184">AA225/AA224*100</f>
        <v>72.310687463947858</v>
      </c>
      <c r="AD225" s="246"/>
      <c r="AE225" s="285">
        <f>AE185</f>
        <v>514928.8367072636</v>
      </c>
      <c r="AF225" s="246"/>
      <c r="AG225" s="285">
        <f>AG185</f>
        <v>0</v>
      </c>
      <c r="AH225" s="246"/>
      <c r="AI225" s="285">
        <f t="shared" si="180"/>
        <v>116.60526193552165</v>
      </c>
      <c r="AJ225" s="246"/>
      <c r="AK225" s="247" t="s">
        <v>31</v>
      </c>
      <c r="AL225" s="246" t="s">
        <v>31</v>
      </c>
      <c r="AM225" s="311">
        <f>AM224</f>
        <v>8760</v>
      </c>
      <c r="AN225" s="246"/>
      <c r="AO225" s="285">
        <f>AO224</f>
        <v>100.00000000000001</v>
      </c>
      <c r="AP225" s="246"/>
      <c r="AQ225" s="246" t="s">
        <v>31</v>
      </c>
      <c r="AR225" s="246" t="s">
        <v>31</v>
      </c>
      <c r="AS225" s="285">
        <f>AS185</f>
        <v>994592.89884042961</v>
      </c>
      <c r="AT225" s="246"/>
      <c r="AU225" s="285">
        <f t="shared" ref="AU225" si="185">AS225/AS224*100</f>
        <v>71.607667819502879</v>
      </c>
      <c r="AV225" s="246"/>
      <c r="AW225" s="285">
        <f>AW185</f>
        <v>994592.89884042961</v>
      </c>
      <c r="AX225" s="246"/>
      <c r="AY225" s="285">
        <f>AY185</f>
        <v>0</v>
      </c>
      <c r="AZ225" s="246"/>
      <c r="BA225" s="285">
        <f t="shared" si="182"/>
        <v>113.53800215073397</v>
      </c>
      <c r="BB225" s="246"/>
      <c r="BC225" s="247" t="s">
        <v>31</v>
      </c>
      <c r="BD225" s="246" t="s">
        <v>31</v>
      </c>
      <c r="BE225" s="247"/>
      <c r="BF225" s="246"/>
      <c r="BG225" s="246" t="s">
        <v>31</v>
      </c>
      <c r="BH225" s="246" t="s">
        <v>31</v>
      </c>
      <c r="BI225" s="246"/>
      <c r="BJ225" s="246"/>
      <c r="BK225" s="246"/>
      <c r="BL225" s="246"/>
      <c r="BM225" s="246"/>
      <c r="BN225" s="246"/>
      <c r="BO225" s="246"/>
      <c r="BP225" s="246" t="s">
        <v>31</v>
      </c>
      <c r="BQ225" s="248" t="s">
        <v>31</v>
      </c>
      <c r="BR225" s="396"/>
      <c r="BS225" s="397"/>
      <c r="BT225" s="397"/>
    </row>
    <row r="226" spans="1:72" outlineLevel="1">
      <c r="A226" s="251"/>
      <c r="B226" s="256" t="s">
        <v>74</v>
      </c>
      <c r="C226" s="312" t="s">
        <v>31</v>
      </c>
      <c r="D226" s="251" t="s">
        <v>31</v>
      </c>
      <c r="E226" s="251" t="s">
        <v>31</v>
      </c>
      <c r="F226" s="251" t="s">
        <v>31</v>
      </c>
      <c r="G226" s="251" t="s">
        <v>31</v>
      </c>
      <c r="H226" s="251" t="s">
        <v>31</v>
      </c>
      <c r="I226" s="394">
        <v>197177.29139999999</v>
      </c>
      <c r="J226" s="251"/>
      <c r="K226" s="394">
        <f t="shared" ref="K226" si="186">I226/I224*100</f>
        <v>29.131980540302209</v>
      </c>
      <c r="L226" s="251"/>
      <c r="M226" s="394">
        <v>197177.29139999999</v>
      </c>
      <c r="N226" s="251"/>
      <c r="O226" s="394">
        <v>0</v>
      </c>
      <c r="P226" s="251"/>
      <c r="Q226" s="394" t="s">
        <v>31</v>
      </c>
      <c r="R226" s="251" t="s">
        <v>31</v>
      </c>
      <c r="S226" s="257" t="s">
        <v>31</v>
      </c>
      <c r="T226" s="251" t="s">
        <v>31</v>
      </c>
      <c r="U226" s="312" t="s">
        <v>31</v>
      </c>
      <c r="V226" s="251" t="s">
        <v>31</v>
      </c>
      <c r="W226" s="251" t="s">
        <v>31</v>
      </c>
      <c r="X226" s="251" t="s">
        <v>31</v>
      </c>
      <c r="Y226" s="251" t="s">
        <v>31</v>
      </c>
      <c r="Z226" s="251" t="s">
        <v>31</v>
      </c>
      <c r="AA226" s="394">
        <v>197177.29139999999</v>
      </c>
      <c r="AB226" s="251"/>
      <c r="AC226" s="394">
        <f t="shared" ref="AC226" si="187">AA226/AA224*100</f>
        <v>27.689312536052128</v>
      </c>
      <c r="AD226" s="251"/>
      <c r="AE226" s="394">
        <v>197177.29139999999</v>
      </c>
      <c r="AF226" s="251"/>
      <c r="AG226" s="394">
        <v>0</v>
      </c>
      <c r="AH226" s="251"/>
      <c r="AI226" s="394" t="s">
        <v>31</v>
      </c>
      <c r="AJ226" s="251" t="s">
        <v>31</v>
      </c>
      <c r="AK226" s="257" t="s">
        <v>31</v>
      </c>
      <c r="AL226" s="251" t="s">
        <v>31</v>
      </c>
      <c r="AM226" s="312" t="s">
        <v>31</v>
      </c>
      <c r="AN226" s="251" t="s">
        <v>31</v>
      </c>
      <c r="AO226" s="251" t="s">
        <v>31</v>
      </c>
      <c r="AP226" s="251" t="s">
        <v>31</v>
      </c>
      <c r="AQ226" s="251" t="s">
        <v>31</v>
      </c>
      <c r="AR226" s="251" t="s">
        <v>31</v>
      </c>
      <c r="AS226" s="394">
        <v>394354.58279999997</v>
      </c>
      <c r="AT226" s="251"/>
      <c r="AU226" s="394">
        <f t="shared" ref="AU226" si="188">AS226/AS224*100</f>
        <v>28.392332180497114</v>
      </c>
      <c r="AV226" s="251"/>
      <c r="AW226" s="394">
        <v>394354.58279999997</v>
      </c>
      <c r="AX226" s="251"/>
      <c r="AY226" s="394">
        <v>0</v>
      </c>
      <c r="AZ226" s="251"/>
      <c r="BA226" s="394" t="s">
        <v>31</v>
      </c>
      <c r="BB226" s="251" t="s">
        <v>31</v>
      </c>
      <c r="BC226" s="257" t="s">
        <v>31</v>
      </c>
      <c r="BD226" s="251" t="s">
        <v>31</v>
      </c>
      <c r="BE226" s="257" t="s">
        <v>31</v>
      </c>
      <c r="BF226" s="251" t="s">
        <v>31</v>
      </c>
      <c r="BG226" s="251" t="s">
        <v>31</v>
      </c>
      <c r="BH226" s="251" t="s">
        <v>31</v>
      </c>
      <c r="BI226" s="251"/>
      <c r="BJ226" s="251"/>
      <c r="BK226" s="251" t="s">
        <v>31</v>
      </c>
      <c r="BL226" s="251"/>
      <c r="BM226" s="251"/>
      <c r="BN226" s="251"/>
      <c r="BO226" s="251"/>
      <c r="BP226" s="251" t="s">
        <v>31</v>
      </c>
      <c r="BQ226" s="258" t="s">
        <v>31</v>
      </c>
      <c r="BR226" s="396"/>
      <c r="BS226" s="397"/>
      <c r="BT226" s="397"/>
    </row>
    <row r="227" spans="1:72" s="45" customFormat="1" outlineLevel="1">
      <c r="A227" s="259"/>
      <c r="B227" s="260" t="s">
        <v>39</v>
      </c>
      <c r="C227" s="314">
        <f>C186</f>
        <v>4344</v>
      </c>
      <c r="D227" s="261"/>
      <c r="E227" s="286">
        <f>E186</f>
        <v>100</v>
      </c>
      <c r="F227" s="261"/>
      <c r="G227" s="261" t="s">
        <v>31</v>
      </c>
      <c r="H227" s="261" t="s">
        <v>31</v>
      </c>
      <c r="I227" s="34">
        <f>I228+I229</f>
        <v>252881.44598998985</v>
      </c>
      <c r="J227" s="261"/>
      <c r="K227" s="286">
        <f t="shared" ref="K227" si="189">K228+K229</f>
        <v>100.00000000000001</v>
      </c>
      <c r="L227" s="261"/>
      <c r="M227" s="34">
        <f>M228+M229</f>
        <v>210881.44598998985</v>
      </c>
      <c r="N227" s="261"/>
      <c r="O227" s="34">
        <f>O228+O229</f>
        <v>42000</v>
      </c>
      <c r="P227" s="261"/>
      <c r="Q227" s="286">
        <f t="shared" si="173"/>
        <v>58.213960863257334</v>
      </c>
      <c r="R227" s="261"/>
      <c r="S227" s="262" t="s">
        <v>31</v>
      </c>
      <c r="T227" s="261" t="s">
        <v>31</v>
      </c>
      <c r="U227" s="314">
        <f>U186</f>
        <v>4416</v>
      </c>
      <c r="V227" s="261"/>
      <c r="W227" s="286">
        <f>W186</f>
        <v>100</v>
      </c>
      <c r="X227" s="261"/>
      <c r="Y227" s="261" t="s">
        <v>31</v>
      </c>
      <c r="Z227" s="261" t="s">
        <v>31</v>
      </c>
      <c r="AA227" s="34">
        <f>AA228+AA229</f>
        <v>251020.6802376553</v>
      </c>
      <c r="AB227" s="261"/>
      <c r="AC227" s="286">
        <f t="shared" ref="AC227" si="190">AC228+AC229</f>
        <v>100.00000000000001</v>
      </c>
      <c r="AD227" s="261"/>
      <c r="AE227" s="34">
        <f>AE228+AE229</f>
        <v>251020.6802376553</v>
      </c>
      <c r="AF227" s="261"/>
      <c r="AG227" s="34">
        <f>AG228+AG229</f>
        <v>0</v>
      </c>
      <c r="AH227" s="261"/>
      <c r="AI227" s="286">
        <f t="shared" ref="AI227:AI228" si="191">AA227/U227</f>
        <v>56.843451140773389</v>
      </c>
      <c r="AJ227" s="261"/>
      <c r="AK227" s="262" t="s">
        <v>31</v>
      </c>
      <c r="AL227" s="261" t="s">
        <v>31</v>
      </c>
      <c r="AM227" s="314">
        <f>AM186</f>
        <v>8760</v>
      </c>
      <c r="AN227" s="261"/>
      <c r="AO227" s="286">
        <f>AO186</f>
        <v>99.999999999999986</v>
      </c>
      <c r="AP227" s="261"/>
      <c r="AQ227" s="261" t="s">
        <v>31</v>
      </c>
      <c r="AR227" s="261" t="s">
        <v>31</v>
      </c>
      <c r="AS227" s="34">
        <f>AS228+AS229</f>
        <v>503902.1262276452</v>
      </c>
      <c r="AT227" s="261"/>
      <c r="AU227" s="286">
        <f t="shared" ref="AU227" si="192">AU228+AU229</f>
        <v>99.999999999999986</v>
      </c>
      <c r="AV227" s="261"/>
      <c r="AW227" s="34">
        <f>AW228+AW229</f>
        <v>461902.1262276452</v>
      </c>
      <c r="AX227" s="261"/>
      <c r="AY227" s="34">
        <f>AY228+AY229</f>
        <v>42000</v>
      </c>
      <c r="AZ227" s="261"/>
      <c r="BA227" s="286">
        <f t="shared" ref="BA227:BA228" si="193">AS227/AM227</f>
        <v>57.523073770279133</v>
      </c>
      <c r="BB227" s="261"/>
      <c r="BC227" s="262" t="s">
        <v>31</v>
      </c>
      <c r="BD227" s="261" t="s">
        <v>31</v>
      </c>
      <c r="BE227" s="262"/>
      <c r="BF227" s="261"/>
      <c r="BG227" s="261" t="s">
        <v>31</v>
      </c>
      <c r="BH227" s="261" t="s">
        <v>31</v>
      </c>
      <c r="BI227" s="261"/>
      <c r="BJ227" s="261"/>
      <c r="BK227" s="261"/>
      <c r="BL227" s="261"/>
      <c r="BM227" s="261"/>
      <c r="BN227" s="261"/>
      <c r="BO227" s="261"/>
      <c r="BP227" s="261" t="s">
        <v>31</v>
      </c>
      <c r="BQ227" s="263" t="s">
        <v>31</v>
      </c>
      <c r="BR227" s="396"/>
      <c r="BS227" s="397"/>
      <c r="BT227" s="397"/>
    </row>
    <row r="228" spans="1:72" outlineLevel="1">
      <c r="A228" s="246"/>
      <c r="B228" s="254" t="s">
        <v>73</v>
      </c>
      <c r="C228" s="311">
        <f>C227</f>
        <v>4344</v>
      </c>
      <c r="D228" s="246"/>
      <c r="E228" s="285">
        <f>E227</f>
        <v>100</v>
      </c>
      <c r="F228" s="246"/>
      <c r="G228" s="246" t="s">
        <v>31</v>
      </c>
      <c r="H228" s="246" t="s">
        <v>31</v>
      </c>
      <c r="I228" s="285">
        <f>I186</f>
        <v>171690.79658998986</v>
      </c>
      <c r="J228" s="246"/>
      <c r="K228" s="285">
        <f t="shared" ref="K228" si="194">I228/I227*100</f>
        <v>67.893789486155555</v>
      </c>
      <c r="L228" s="246"/>
      <c r="M228" s="285">
        <f>M186</f>
        <v>129690.79658998986</v>
      </c>
      <c r="N228" s="246"/>
      <c r="O228" s="285">
        <f>O186</f>
        <v>42000</v>
      </c>
      <c r="P228" s="246"/>
      <c r="Q228" s="285">
        <f t="shared" si="173"/>
        <v>39.523664040052914</v>
      </c>
      <c r="R228" s="246"/>
      <c r="S228" s="247" t="s">
        <v>31</v>
      </c>
      <c r="T228" s="246" t="s">
        <v>31</v>
      </c>
      <c r="U228" s="311">
        <f>U227</f>
        <v>4416</v>
      </c>
      <c r="V228" s="246"/>
      <c r="W228" s="285">
        <f>W227</f>
        <v>100</v>
      </c>
      <c r="X228" s="246"/>
      <c r="Y228" s="246" t="s">
        <v>31</v>
      </c>
      <c r="Z228" s="246" t="s">
        <v>31</v>
      </c>
      <c r="AA228" s="285">
        <f>AA186</f>
        <v>169830.0308376553</v>
      </c>
      <c r="AB228" s="246"/>
      <c r="AC228" s="285">
        <f t="shared" ref="AC228" si="195">AA228/AA227*100</f>
        <v>67.65579261312962</v>
      </c>
      <c r="AD228" s="246"/>
      <c r="AE228" s="285">
        <f>AE186</f>
        <v>169830.0308376553</v>
      </c>
      <c r="AF228" s="246"/>
      <c r="AG228" s="285">
        <f>AG186</f>
        <v>0</v>
      </c>
      <c r="AH228" s="246"/>
      <c r="AI228" s="285">
        <f t="shared" si="191"/>
        <v>38.457887417947305</v>
      </c>
      <c r="AJ228" s="246"/>
      <c r="AK228" s="247" t="s">
        <v>31</v>
      </c>
      <c r="AL228" s="246" t="s">
        <v>31</v>
      </c>
      <c r="AM228" s="311">
        <f>AM227</f>
        <v>8760</v>
      </c>
      <c r="AN228" s="246"/>
      <c r="AO228" s="285">
        <f>AO227</f>
        <v>99.999999999999986</v>
      </c>
      <c r="AP228" s="246"/>
      <c r="AQ228" s="246" t="s">
        <v>31</v>
      </c>
      <c r="AR228" s="246" t="s">
        <v>31</v>
      </c>
      <c r="AS228" s="285">
        <f>AS186</f>
        <v>341520.82742764516</v>
      </c>
      <c r="AT228" s="246"/>
      <c r="AU228" s="285">
        <f t="shared" ref="AU228" si="196">AS228/AS227*100</f>
        <v>67.77523047667357</v>
      </c>
      <c r="AV228" s="246"/>
      <c r="AW228" s="285">
        <f>AW186</f>
        <v>299520.82742764516</v>
      </c>
      <c r="AX228" s="246"/>
      <c r="AY228" s="285">
        <f>AY186</f>
        <v>42000</v>
      </c>
      <c r="AZ228" s="246"/>
      <c r="BA228" s="285">
        <f t="shared" si="193"/>
        <v>38.98639582507365</v>
      </c>
      <c r="BB228" s="246"/>
      <c r="BC228" s="247" t="s">
        <v>31</v>
      </c>
      <c r="BD228" s="246" t="s">
        <v>31</v>
      </c>
      <c r="BE228" s="247"/>
      <c r="BF228" s="246"/>
      <c r="BG228" s="246" t="s">
        <v>31</v>
      </c>
      <c r="BH228" s="246" t="s">
        <v>31</v>
      </c>
      <c r="BI228" s="246"/>
      <c r="BJ228" s="246"/>
      <c r="BK228" s="246"/>
      <c r="BL228" s="246"/>
      <c r="BM228" s="246"/>
      <c r="BN228" s="246"/>
      <c r="BO228" s="246"/>
      <c r="BP228" s="246" t="s">
        <v>31</v>
      </c>
      <c r="BQ228" s="248" t="s">
        <v>31</v>
      </c>
      <c r="BR228" s="396"/>
      <c r="BS228" s="397"/>
      <c r="BT228" s="397"/>
    </row>
    <row r="229" spans="1:72" outlineLevel="1">
      <c r="A229" s="251"/>
      <c r="B229" s="256" t="s">
        <v>74</v>
      </c>
      <c r="C229" s="312" t="s">
        <v>31</v>
      </c>
      <c r="D229" s="251" t="s">
        <v>31</v>
      </c>
      <c r="E229" s="251" t="s">
        <v>31</v>
      </c>
      <c r="F229" s="251" t="s">
        <v>31</v>
      </c>
      <c r="G229" s="251" t="s">
        <v>31</v>
      </c>
      <c r="H229" s="251" t="s">
        <v>31</v>
      </c>
      <c r="I229" s="394">
        <v>81190.649400000009</v>
      </c>
      <c r="J229" s="251"/>
      <c r="K229" s="394">
        <f t="shared" ref="K229" si="197">I229/I227*100</f>
        <v>32.106210513844459</v>
      </c>
      <c r="L229" s="251"/>
      <c r="M229" s="394">
        <v>81190.649400000009</v>
      </c>
      <c r="N229" s="251"/>
      <c r="O229" s="394">
        <v>0</v>
      </c>
      <c r="P229" s="251"/>
      <c r="Q229" s="394" t="s">
        <v>31</v>
      </c>
      <c r="R229" s="251" t="s">
        <v>31</v>
      </c>
      <c r="S229" s="257" t="s">
        <v>31</v>
      </c>
      <c r="T229" s="251" t="s">
        <v>31</v>
      </c>
      <c r="U229" s="312" t="s">
        <v>31</v>
      </c>
      <c r="V229" s="251" t="s">
        <v>31</v>
      </c>
      <c r="W229" s="251" t="s">
        <v>31</v>
      </c>
      <c r="X229" s="251" t="s">
        <v>31</v>
      </c>
      <c r="Y229" s="251" t="s">
        <v>31</v>
      </c>
      <c r="Z229" s="251" t="s">
        <v>31</v>
      </c>
      <c r="AA229" s="394">
        <v>81190.649400000009</v>
      </c>
      <c r="AB229" s="251"/>
      <c r="AC229" s="394">
        <f t="shared" ref="AC229" si="198">AA229/AA227*100</f>
        <v>32.344207386870394</v>
      </c>
      <c r="AD229" s="251"/>
      <c r="AE229" s="394">
        <v>81190.649400000009</v>
      </c>
      <c r="AF229" s="251"/>
      <c r="AG229" s="394">
        <v>0</v>
      </c>
      <c r="AH229" s="251"/>
      <c r="AI229" s="394" t="s">
        <v>31</v>
      </c>
      <c r="AJ229" s="251" t="s">
        <v>31</v>
      </c>
      <c r="AK229" s="257" t="s">
        <v>31</v>
      </c>
      <c r="AL229" s="251" t="s">
        <v>31</v>
      </c>
      <c r="AM229" s="312" t="s">
        <v>31</v>
      </c>
      <c r="AN229" s="251" t="s">
        <v>31</v>
      </c>
      <c r="AO229" s="251" t="s">
        <v>31</v>
      </c>
      <c r="AP229" s="251" t="s">
        <v>31</v>
      </c>
      <c r="AQ229" s="251" t="s">
        <v>31</v>
      </c>
      <c r="AR229" s="251" t="s">
        <v>31</v>
      </c>
      <c r="AS229" s="394">
        <v>162381.29880000002</v>
      </c>
      <c r="AT229" s="251"/>
      <c r="AU229" s="394">
        <f t="shared" ref="AU229" si="199">AS229/AS227*100</f>
        <v>32.224769523326415</v>
      </c>
      <c r="AV229" s="251"/>
      <c r="AW229" s="394">
        <v>162381.29880000002</v>
      </c>
      <c r="AX229" s="251"/>
      <c r="AY229" s="394">
        <v>0</v>
      </c>
      <c r="AZ229" s="251"/>
      <c r="BA229" s="394" t="s">
        <v>31</v>
      </c>
      <c r="BB229" s="251" t="s">
        <v>31</v>
      </c>
      <c r="BC229" s="257" t="s">
        <v>31</v>
      </c>
      <c r="BD229" s="251" t="s">
        <v>31</v>
      </c>
      <c r="BE229" s="257" t="s">
        <v>31</v>
      </c>
      <c r="BF229" s="251" t="s">
        <v>31</v>
      </c>
      <c r="BG229" s="251" t="s">
        <v>31</v>
      </c>
      <c r="BH229" s="251" t="s">
        <v>31</v>
      </c>
      <c r="BI229" s="251"/>
      <c r="BJ229" s="251"/>
      <c r="BK229" s="251" t="s">
        <v>31</v>
      </c>
      <c r="BL229" s="251"/>
      <c r="BM229" s="251"/>
      <c r="BN229" s="251"/>
      <c r="BO229" s="251"/>
      <c r="BP229" s="251" t="s">
        <v>31</v>
      </c>
      <c r="BQ229" s="258" t="s">
        <v>31</v>
      </c>
      <c r="BR229" s="396"/>
      <c r="BS229" s="397"/>
      <c r="BT229" s="397"/>
    </row>
    <row r="230" spans="1:72" s="45" customFormat="1" outlineLevel="1">
      <c r="A230" s="264"/>
      <c r="B230" s="265" t="s">
        <v>40</v>
      </c>
      <c r="C230" s="315">
        <f>C187</f>
        <v>120</v>
      </c>
      <c r="D230" s="266"/>
      <c r="E230" s="287">
        <f>E187</f>
        <v>100</v>
      </c>
      <c r="F230" s="266"/>
      <c r="G230" s="266" t="s">
        <v>31</v>
      </c>
      <c r="H230" s="266" t="s">
        <v>31</v>
      </c>
      <c r="I230" s="284">
        <f>I231+I232</f>
        <v>18132.664199999999</v>
      </c>
      <c r="J230" s="266"/>
      <c r="K230" s="287">
        <f t="shared" ref="K230" si="200">K231+K232</f>
        <v>100</v>
      </c>
      <c r="L230" s="266"/>
      <c r="M230" s="284">
        <f>M231+M232</f>
        <v>18132.664199999999</v>
      </c>
      <c r="N230" s="266"/>
      <c r="O230" s="284">
        <f>O231+O232</f>
        <v>0</v>
      </c>
      <c r="P230" s="266"/>
      <c r="Q230" s="287">
        <f t="shared" si="173"/>
        <v>151.105535</v>
      </c>
      <c r="R230" s="266"/>
      <c r="S230" s="59" t="s">
        <v>31</v>
      </c>
      <c r="T230" s="266" t="s">
        <v>31</v>
      </c>
      <c r="U230" s="315">
        <f>U187</f>
        <v>120</v>
      </c>
      <c r="V230" s="266"/>
      <c r="W230" s="287">
        <f>W187</f>
        <v>100</v>
      </c>
      <c r="X230" s="266"/>
      <c r="Y230" s="266" t="s">
        <v>31</v>
      </c>
      <c r="Z230" s="266" t="s">
        <v>31</v>
      </c>
      <c r="AA230" s="284">
        <f>AA231+AA232</f>
        <v>18132.664199999999</v>
      </c>
      <c r="AB230" s="266"/>
      <c r="AC230" s="287">
        <f t="shared" ref="AC230" si="201">AC231+AC232</f>
        <v>100</v>
      </c>
      <c r="AD230" s="266"/>
      <c r="AE230" s="284">
        <f>AE231+AE232</f>
        <v>18132.664199999999</v>
      </c>
      <c r="AF230" s="266"/>
      <c r="AG230" s="284">
        <f>AG231+AG232</f>
        <v>0</v>
      </c>
      <c r="AH230" s="266"/>
      <c r="AI230" s="287">
        <f t="shared" ref="AI230:AI231" si="202">AA230/U230</f>
        <v>151.105535</v>
      </c>
      <c r="AJ230" s="266"/>
      <c r="AK230" s="59" t="s">
        <v>31</v>
      </c>
      <c r="AL230" s="266" t="s">
        <v>31</v>
      </c>
      <c r="AM230" s="315">
        <f>AM187</f>
        <v>240</v>
      </c>
      <c r="AN230" s="266"/>
      <c r="AO230" s="287">
        <f>AO187</f>
        <v>100</v>
      </c>
      <c r="AP230" s="266"/>
      <c r="AQ230" s="266" t="s">
        <v>31</v>
      </c>
      <c r="AR230" s="266" t="s">
        <v>31</v>
      </c>
      <c r="AS230" s="284">
        <f>AS231+AS232</f>
        <v>36265.328399999999</v>
      </c>
      <c r="AT230" s="266"/>
      <c r="AU230" s="287">
        <f t="shared" ref="AU230" si="203">AU231+AU232</f>
        <v>100</v>
      </c>
      <c r="AV230" s="266"/>
      <c r="AW230" s="284">
        <f>AW231+AW232</f>
        <v>36265.328399999999</v>
      </c>
      <c r="AX230" s="266"/>
      <c r="AY230" s="284">
        <f>AY231+AY232</f>
        <v>0</v>
      </c>
      <c r="AZ230" s="266"/>
      <c r="BA230" s="287">
        <f t="shared" ref="BA230:BA231" si="204">AS230/AM230</f>
        <v>151.105535</v>
      </c>
      <c r="BB230" s="266"/>
      <c r="BC230" s="59" t="s">
        <v>31</v>
      </c>
      <c r="BD230" s="266" t="s">
        <v>31</v>
      </c>
      <c r="BE230" s="59"/>
      <c r="BF230" s="266"/>
      <c r="BG230" s="266" t="s">
        <v>31</v>
      </c>
      <c r="BH230" s="266" t="s">
        <v>31</v>
      </c>
      <c r="BI230" s="266"/>
      <c r="BJ230" s="266"/>
      <c r="BK230" s="266"/>
      <c r="BL230" s="266"/>
      <c r="BM230" s="266"/>
      <c r="BN230" s="266"/>
      <c r="BO230" s="266"/>
      <c r="BP230" s="266" t="s">
        <v>31</v>
      </c>
      <c r="BQ230" s="267" t="s">
        <v>31</v>
      </c>
      <c r="BR230" s="396"/>
      <c r="BS230" s="397"/>
      <c r="BT230" s="397"/>
    </row>
    <row r="231" spans="1:72" outlineLevel="1">
      <c r="A231" s="246"/>
      <c r="B231" s="254" t="s">
        <v>73</v>
      </c>
      <c r="C231" s="311">
        <f>C230</f>
        <v>120</v>
      </c>
      <c r="D231" s="246"/>
      <c r="E231" s="285">
        <f>E230</f>
        <v>100</v>
      </c>
      <c r="F231" s="246"/>
      <c r="G231" s="246" t="s">
        <v>31</v>
      </c>
      <c r="H231" s="246" t="s">
        <v>31</v>
      </c>
      <c r="I231" s="285">
        <f>I187</f>
        <v>6534</v>
      </c>
      <c r="J231" s="246"/>
      <c r="K231" s="285">
        <f t="shared" ref="K231" si="205">I231/I230*100</f>
        <v>36.034417931811696</v>
      </c>
      <c r="L231" s="246"/>
      <c r="M231" s="285">
        <f>M187</f>
        <v>6534</v>
      </c>
      <c r="N231" s="246"/>
      <c r="O231" s="285">
        <f>O187</f>
        <v>0</v>
      </c>
      <c r="P231" s="246"/>
      <c r="Q231" s="285">
        <f t="shared" si="173"/>
        <v>54.45</v>
      </c>
      <c r="R231" s="246"/>
      <c r="S231" s="247" t="s">
        <v>31</v>
      </c>
      <c r="T231" s="246" t="s">
        <v>31</v>
      </c>
      <c r="U231" s="311">
        <f>U230</f>
        <v>120</v>
      </c>
      <c r="V231" s="246"/>
      <c r="W231" s="285">
        <f>W230</f>
        <v>100</v>
      </c>
      <c r="X231" s="246"/>
      <c r="Y231" s="246" t="s">
        <v>31</v>
      </c>
      <c r="Z231" s="246" t="s">
        <v>31</v>
      </c>
      <c r="AA231" s="285">
        <f>AA187</f>
        <v>6534</v>
      </c>
      <c r="AB231" s="246"/>
      <c r="AC231" s="285">
        <f t="shared" ref="AC231" si="206">AA231/AA230*100</f>
        <v>36.034417931811696</v>
      </c>
      <c r="AD231" s="246"/>
      <c r="AE231" s="285">
        <f>AE187</f>
        <v>6534</v>
      </c>
      <c r="AF231" s="246"/>
      <c r="AG231" s="285">
        <f>AG187</f>
        <v>0</v>
      </c>
      <c r="AH231" s="246"/>
      <c r="AI231" s="285">
        <f t="shared" si="202"/>
        <v>54.45</v>
      </c>
      <c r="AJ231" s="246"/>
      <c r="AK231" s="247" t="s">
        <v>31</v>
      </c>
      <c r="AL231" s="246" t="s">
        <v>31</v>
      </c>
      <c r="AM231" s="311">
        <f>AM230</f>
        <v>240</v>
      </c>
      <c r="AN231" s="246"/>
      <c r="AO231" s="285">
        <f>AO230</f>
        <v>100</v>
      </c>
      <c r="AP231" s="246"/>
      <c r="AQ231" s="246" t="s">
        <v>31</v>
      </c>
      <c r="AR231" s="246" t="s">
        <v>31</v>
      </c>
      <c r="AS231" s="285">
        <f>AS187</f>
        <v>13068</v>
      </c>
      <c r="AT231" s="246"/>
      <c r="AU231" s="285">
        <f t="shared" ref="AU231" si="207">AS231/AS230*100</f>
        <v>36.034417931811696</v>
      </c>
      <c r="AV231" s="246"/>
      <c r="AW231" s="285">
        <f>AW187</f>
        <v>13068</v>
      </c>
      <c r="AX231" s="246"/>
      <c r="AY231" s="285">
        <f>AY187</f>
        <v>0</v>
      </c>
      <c r="AZ231" s="246"/>
      <c r="BA231" s="285">
        <f t="shared" si="204"/>
        <v>54.45</v>
      </c>
      <c r="BB231" s="246"/>
      <c r="BC231" s="247" t="s">
        <v>31</v>
      </c>
      <c r="BD231" s="246" t="s">
        <v>31</v>
      </c>
      <c r="BE231" s="247"/>
      <c r="BF231" s="246"/>
      <c r="BG231" s="246" t="s">
        <v>31</v>
      </c>
      <c r="BH231" s="246" t="s">
        <v>31</v>
      </c>
      <c r="BI231" s="246"/>
      <c r="BJ231" s="246"/>
      <c r="BK231" s="246"/>
      <c r="BL231" s="246"/>
      <c r="BM231" s="246"/>
      <c r="BN231" s="246"/>
      <c r="BO231" s="246"/>
      <c r="BP231" s="246" t="s">
        <v>31</v>
      </c>
      <c r="BQ231" s="248" t="s">
        <v>31</v>
      </c>
      <c r="BR231" s="396"/>
      <c r="BS231" s="397"/>
      <c r="BT231" s="397"/>
    </row>
    <row r="232" spans="1:72" outlineLevel="1">
      <c r="A232" s="251"/>
      <c r="B232" s="255" t="s">
        <v>74</v>
      </c>
      <c r="C232" s="313" t="s">
        <v>31</v>
      </c>
      <c r="D232" s="137" t="s">
        <v>31</v>
      </c>
      <c r="E232" s="137" t="s">
        <v>31</v>
      </c>
      <c r="F232" s="137" t="s">
        <v>31</v>
      </c>
      <c r="G232" s="137" t="s">
        <v>31</v>
      </c>
      <c r="H232" s="137" t="s">
        <v>31</v>
      </c>
      <c r="I232" s="394">
        <v>11598.664199999999</v>
      </c>
      <c r="J232" s="137"/>
      <c r="K232" s="395">
        <f t="shared" ref="K232" si="208">I232/I230*100</f>
        <v>63.965582068188297</v>
      </c>
      <c r="L232" s="137"/>
      <c r="M232" s="394">
        <v>11598.664199999999</v>
      </c>
      <c r="N232" s="137"/>
      <c r="O232" s="394">
        <v>0</v>
      </c>
      <c r="P232" s="137"/>
      <c r="Q232" s="395" t="s">
        <v>31</v>
      </c>
      <c r="R232" s="137" t="s">
        <v>31</v>
      </c>
      <c r="S232" s="136" t="s">
        <v>31</v>
      </c>
      <c r="T232" s="137" t="s">
        <v>31</v>
      </c>
      <c r="U232" s="313" t="s">
        <v>31</v>
      </c>
      <c r="V232" s="137" t="s">
        <v>31</v>
      </c>
      <c r="W232" s="137" t="s">
        <v>31</v>
      </c>
      <c r="X232" s="137" t="s">
        <v>31</v>
      </c>
      <c r="Y232" s="137" t="s">
        <v>31</v>
      </c>
      <c r="Z232" s="137" t="s">
        <v>31</v>
      </c>
      <c r="AA232" s="394">
        <v>11598.664199999999</v>
      </c>
      <c r="AB232" s="137"/>
      <c r="AC232" s="395">
        <f t="shared" ref="AC232" si="209">AA232/AA230*100</f>
        <v>63.965582068188297</v>
      </c>
      <c r="AD232" s="137"/>
      <c r="AE232" s="394">
        <v>11598.664199999999</v>
      </c>
      <c r="AF232" s="137"/>
      <c r="AG232" s="394">
        <v>0</v>
      </c>
      <c r="AH232" s="137"/>
      <c r="AI232" s="395" t="s">
        <v>31</v>
      </c>
      <c r="AJ232" s="137" t="s">
        <v>31</v>
      </c>
      <c r="AK232" s="136" t="s">
        <v>31</v>
      </c>
      <c r="AL232" s="137" t="s">
        <v>31</v>
      </c>
      <c r="AM232" s="313" t="s">
        <v>31</v>
      </c>
      <c r="AN232" s="137" t="s">
        <v>31</v>
      </c>
      <c r="AO232" s="137" t="s">
        <v>31</v>
      </c>
      <c r="AP232" s="137" t="s">
        <v>31</v>
      </c>
      <c r="AQ232" s="137" t="s">
        <v>31</v>
      </c>
      <c r="AR232" s="137" t="s">
        <v>31</v>
      </c>
      <c r="AS232" s="394">
        <v>23197.328399999999</v>
      </c>
      <c r="AT232" s="137"/>
      <c r="AU232" s="395">
        <f t="shared" ref="AU232" si="210">AS232/AS230*100</f>
        <v>63.965582068188297</v>
      </c>
      <c r="AV232" s="137"/>
      <c r="AW232" s="394">
        <v>23197.328399999999</v>
      </c>
      <c r="AX232" s="137"/>
      <c r="AY232" s="394">
        <v>0</v>
      </c>
      <c r="AZ232" s="137"/>
      <c r="BA232" s="395" t="s">
        <v>31</v>
      </c>
      <c r="BB232" s="137" t="s">
        <v>31</v>
      </c>
      <c r="BC232" s="136" t="s">
        <v>31</v>
      </c>
      <c r="BD232" s="137" t="s">
        <v>31</v>
      </c>
      <c r="BE232" s="136" t="s">
        <v>31</v>
      </c>
      <c r="BF232" s="137" t="s">
        <v>31</v>
      </c>
      <c r="BG232" s="137" t="s">
        <v>31</v>
      </c>
      <c r="BH232" s="137" t="s">
        <v>31</v>
      </c>
      <c r="BI232" s="137"/>
      <c r="BJ232" s="137"/>
      <c r="BK232" s="137" t="s">
        <v>31</v>
      </c>
      <c r="BL232" s="137"/>
      <c r="BM232" s="137"/>
      <c r="BN232" s="137"/>
      <c r="BO232" s="137"/>
      <c r="BP232" s="137" t="s">
        <v>31</v>
      </c>
      <c r="BQ232" s="140" t="s">
        <v>31</v>
      </c>
      <c r="BR232" s="396"/>
      <c r="BS232" s="397"/>
      <c r="BT232" s="397"/>
    </row>
    <row r="233" spans="1:72" s="45" customFormat="1" outlineLevel="1">
      <c r="A233" s="259"/>
      <c r="B233" s="260" t="s">
        <v>41</v>
      </c>
      <c r="C233" s="314">
        <f>C188</f>
        <v>23.8</v>
      </c>
      <c r="D233" s="261"/>
      <c r="E233" s="286">
        <f>E188</f>
        <v>100</v>
      </c>
      <c r="F233" s="261"/>
      <c r="G233" s="261" t="s">
        <v>31</v>
      </c>
      <c r="H233" s="261" t="s">
        <v>31</v>
      </c>
      <c r="I233" s="34">
        <f>I234+I235</f>
        <v>194933.07</v>
      </c>
      <c r="J233" s="261"/>
      <c r="K233" s="286">
        <f t="shared" ref="K233" si="211">K234+K235</f>
        <v>100</v>
      </c>
      <c r="L233" s="261"/>
      <c r="M233" s="34">
        <f>M234+M235</f>
        <v>194933.07</v>
      </c>
      <c r="N233" s="261"/>
      <c r="O233" s="34">
        <f>O234+O235</f>
        <v>0</v>
      </c>
      <c r="P233" s="261"/>
      <c r="Q233" s="286">
        <f t="shared" si="173"/>
        <v>8190.4651260504206</v>
      </c>
      <c r="R233" s="261"/>
      <c r="S233" s="262" t="s">
        <v>31</v>
      </c>
      <c r="T233" s="261" t="s">
        <v>31</v>
      </c>
      <c r="U233" s="314">
        <f>U188</f>
        <v>23.8</v>
      </c>
      <c r="V233" s="261"/>
      <c r="W233" s="286">
        <f>W188</f>
        <v>100</v>
      </c>
      <c r="X233" s="261"/>
      <c r="Y233" s="261" t="s">
        <v>31</v>
      </c>
      <c r="Z233" s="261" t="s">
        <v>31</v>
      </c>
      <c r="AA233" s="34">
        <f>AA234+AA235</f>
        <v>226820.4</v>
      </c>
      <c r="AB233" s="261"/>
      <c r="AC233" s="286">
        <f t="shared" ref="AC233" si="212">AC234+AC235</f>
        <v>100</v>
      </c>
      <c r="AD233" s="261"/>
      <c r="AE233" s="34">
        <f>AE234+AE235</f>
        <v>226820.4</v>
      </c>
      <c r="AF233" s="261"/>
      <c r="AG233" s="34">
        <f>AG234+AG235</f>
        <v>0</v>
      </c>
      <c r="AH233" s="261"/>
      <c r="AI233" s="286">
        <f t="shared" ref="AI233:AI234" si="213">AA233/U233</f>
        <v>9530.2689075630242</v>
      </c>
      <c r="AJ233" s="261"/>
      <c r="AK233" s="262" t="s">
        <v>31</v>
      </c>
      <c r="AL233" s="261" t="s">
        <v>31</v>
      </c>
      <c r="AM233" s="314">
        <f>AM188</f>
        <v>47.6</v>
      </c>
      <c r="AN233" s="261"/>
      <c r="AO233" s="286">
        <f>AO188</f>
        <v>100</v>
      </c>
      <c r="AP233" s="261"/>
      <c r="AQ233" s="261" t="s">
        <v>31</v>
      </c>
      <c r="AR233" s="261" t="s">
        <v>31</v>
      </c>
      <c r="AS233" s="34">
        <f>AS234+AS235</f>
        <v>421753.47</v>
      </c>
      <c r="AT233" s="261"/>
      <c r="AU233" s="286">
        <f t="shared" ref="AU233" si="214">AU234+AU235</f>
        <v>100</v>
      </c>
      <c r="AV233" s="261"/>
      <c r="AW233" s="34">
        <f>AW234+AW235</f>
        <v>421753.47</v>
      </c>
      <c r="AX233" s="261"/>
      <c r="AY233" s="34">
        <f>AY234+AY235</f>
        <v>0</v>
      </c>
      <c r="AZ233" s="261"/>
      <c r="BA233" s="286">
        <f t="shared" ref="BA233:BA234" si="215">AS233/AM233</f>
        <v>8860.3670168067219</v>
      </c>
      <c r="BB233" s="261"/>
      <c r="BC233" s="262" t="s">
        <v>31</v>
      </c>
      <c r="BD233" s="261" t="s">
        <v>31</v>
      </c>
      <c r="BE233" s="262"/>
      <c r="BF233" s="261"/>
      <c r="BG233" s="261" t="s">
        <v>31</v>
      </c>
      <c r="BH233" s="261" t="s">
        <v>31</v>
      </c>
      <c r="BI233" s="261"/>
      <c r="BJ233" s="261"/>
      <c r="BK233" s="261"/>
      <c r="BL233" s="261"/>
      <c r="BM233" s="261"/>
      <c r="BN233" s="261"/>
      <c r="BO233" s="261"/>
      <c r="BP233" s="261" t="s">
        <v>31</v>
      </c>
      <c r="BQ233" s="263" t="s">
        <v>31</v>
      </c>
      <c r="BR233" s="396"/>
      <c r="BS233" s="397"/>
      <c r="BT233" s="397"/>
    </row>
    <row r="234" spans="1:72" outlineLevel="1">
      <c r="A234" s="246"/>
      <c r="B234" s="254" t="s">
        <v>73</v>
      </c>
      <c r="C234" s="311">
        <f>C233</f>
        <v>23.8</v>
      </c>
      <c r="D234" s="246"/>
      <c r="E234" s="285">
        <f>E233</f>
        <v>100</v>
      </c>
      <c r="F234" s="246"/>
      <c r="G234" s="246" t="s">
        <v>31</v>
      </c>
      <c r="H234" s="246" t="s">
        <v>31</v>
      </c>
      <c r="I234" s="285">
        <f>I188</f>
        <v>194933.07</v>
      </c>
      <c r="J234" s="246"/>
      <c r="K234" s="285">
        <f t="shared" ref="K234" si="216">I234/I233*100</f>
        <v>100</v>
      </c>
      <c r="L234" s="246"/>
      <c r="M234" s="285">
        <f>M188</f>
        <v>194933.07</v>
      </c>
      <c r="N234" s="246"/>
      <c r="O234" s="285">
        <f>O188</f>
        <v>0</v>
      </c>
      <c r="P234" s="246"/>
      <c r="Q234" s="285">
        <f t="shared" si="173"/>
        <v>8190.4651260504206</v>
      </c>
      <c r="R234" s="246"/>
      <c r="S234" s="247" t="s">
        <v>31</v>
      </c>
      <c r="T234" s="246" t="s">
        <v>31</v>
      </c>
      <c r="U234" s="311">
        <f>U233</f>
        <v>23.8</v>
      </c>
      <c r="V234" s="246"/>
      <c r="W234" s="285">
        <f>W233</f>
        <v>100</v>
      </c>
      <c r="X234" s="246"/>
      <c r="Y234" s="246" t="s">
        <v>31</v>
      </c>
      <c r="Z234" s="246" t="s">
        <v>31</v>
      </c>
      <c r="AA234" s="285">
        <f>AA188</f>
        <v>226820.4</v>
      </c>
      <c r="AB234" s="246"/>
      <c r="AC234" s="285">
        <f t="shared" ref="AC234" si="217">AA234/AA233*100</f>
        <v>100</v>
      </c>
      <c r="AD234" s="246"/>
      <c r="AE234" s="285">
        <f>AE188</f>
        <v>226820.4</v>
      </c>
      <c r="AF234" s="246"/>
      <c r="AG234" s="285">
        <f>AG188</f>
        <v>0</v>
      </c>
      <c r="AH234" s="246"/>
      <c r="AI234" s="285">
        <f t="shared" si="213"/>
        <v>9530.2689075630242</v>
      </c>
      <c r="AJ234" s="246"/>
      <c r="AK234" s="247" t="s">
        <v>31</v>
      </c>
      <c r="AL234" s="246" t="s">
        <v>31</v>
      </c>
      <c r="AM234" s="311">
        <f>AM233</f>
        <v>47.6</v>
      </c>
      <c r="AN234" s="246"/>
      <c r="AO234" s="285">
        <f>AO233</f>
        <v>100</v>
      </c>
      <c r="AP234" s="246"/>
      <c r="AQ234" s="246" t="s">
        <v>31</v>
      </c>
      <c r="AR234" s="246" t="s">
        <v>31</v>
      </c>
      <c r="AS234" s="285">
        <f>AS188</f>
        <v>421753.47</v>
      </c>
      <c r="AT234" s="246"/>
      <c r="AU234" s="285">
        <f t="shared" ref="AU234" si="218">AS234/AS233*100</f>
        <v>100</v>
      </c>
      <c r="AV234" s="246"/>
      <c r="AW234" s="285">
        <f>AW188</f>
        <v>421753.47</v>
      </c>
      <c r="AX234" s="246"/>
      <c r="AY234" s="285">
        <f>AY188</f>
        <v>0</v>
      </c>
      <c r="AZ234" s="246"/>
      <c r="BA234" s="285">
        <f t="shared" si="215"/>
        <v>8860.3670168067219</v>
      </c>
      <c r="BB234" s="246"/>
      <c r="BC234" s="247" t="s">
        <v>31</v>
      </c>
      <c r="BD234" s="246" t="s">
        <v>31</v>
      </c>
      <c r="BE234" s="247"/>
      <c r="BF234" s="246"/>
      <c r="BG234" s="246" t="s">
        <v>31</v>
      </c>
      <c r="BH234" s="246" t="s">
        <v>31</v>
      </c>
      <c r="BI234" s="246"/>
      <c r="BJ234" s="246"/>
      <c r="BK234" s="246"/>
      <c r="BL234" s="246"/>
      <c r="BM234" s="246"/>
      <c r="BN234" s="246"/>
      <c r="BO234" s="246"/>
      <c r="BP234" s="246" t="s">
        <v>31</v>
      </c>
      <c r="BQ234" s="248" t="s">
        <v>31</v>
      </c>
      <c r="BR234" s="396"/>
      <c r="BS234" s="397"/>
      <c r="BT234" s="397"/>
    </row>
    <row r="235" spans="1:72" ht="11" outlineLevel="1" thickBot="1">
      <c r="A235" s="160"/>
      <c r="B235" s="268" t="s">
        <v>74</v>
      </c>
      <c r="C235" s="316" t="s">
        <v>31</v>
      </c>
      <c r="D235" s="160" t="s">
        <v>31</v>
      </c>
      <c r="E235" s="160" t="s">
        <v>31</v>
      </c>
      <c r="F235" s="160" t="s">
        <v>31</v>
      </c>
      <c r="G235" s="160" t="s">
        <v>31</v>
      </c>
      <c r="H235" s="160" t="s">
        <v>31</v>
      </c>
      <c r="I235" s="160">
        <v>0</v>
      </c>
      <c r="J235" s="160"/>
      <c r="K235" s="360">
        <f t="shared" ref="K235" si="219">I235/I233*100</f>
        <v>0</v>
      </c>
      <c r="L235" s="160"/>
      <c r="M235" s="160">
        <v>0</v>
      </c>
      <c r="N235" s="160"/>
      <c r="O235" s="160">
        <v>0</v>
      </c>
      <c r="P235" s="160"/>
      <c r="Q235" s="360" t="s">
        <v>31</v>
      </c>
      <c r="R235" s="160" t="s">
        <v>31</v>
      </c>
      <c r="S235" s="249" t="s">
        <v>31</v>
      </c>
      <c r="T235" s="160" t="s">
        <v>31</v>
      </c>
      <c r="U235" s="316" t="s">
        <v>31</v>
      </c>
      <c r="V235" s="160" t="s">
        <v>31</v>
      </c>
      <c r="W235" s="160" t="s">
        <v>31</v>
      </c>
      <c r="X235" s="160" t="s">
        <v>31</v>
      </c>
      <c r="Y235" s="160" t="s">
        <v>31</v>
      </c>
      <c r="Z235" s="160" t="s">
        <v>31</v>
      </c>
      <c r="AA235" s="160">
        <v>0</v>
      </c>
      <c r="AB235" s="160"/>
      <c r="AC235" s="360">
        <f t="shared" ref="AC235" si="220">AA235/AA233*100</f>
        <v>0</v>
      </c>
      <c r="AD235" s="160"/>
      <c r="AE235" s="160">
        <v>0</v>
      </c>
      <c r="AF235" s="160"/>
      <c r="AG235" s="160">
        <v>0</v>
      </c>
      <c r="AH235" s="160"/>
      <c r="AI235" s="360" t="s">
        <v>31</v>
      </c>
      <c r="AJ235" s="160" t="s">
        <v>31</v>
      </c>
      <c r="AK235" s="249" t="s">
        <v>31</v>
      </c>
      <c r="AL235" s="160" t="s">
        <v>31</v>
      </c>
      <c r="AM235" s="316" t="s">
        <v>31</v>
      </c>
      <c r="AN235" s="160" t="s">
        <v>31</v>
      </c>
      <c r="AO235" s="160" t="s">
        <v>31</v>
      </c>
      <c r="AP235" s="160" t="s">
        <v>31</v>
      </c>
      <c r="AQ235" s="160" t="s">
        <v>31</v>
      </c>
      <c r="AR235" s="160" t="s">
        <v>31</v>
      </c>
      <c r="AS235" s="160">
        <v>0</v>
      </c>
      <c r="AT235" s="160"/>
      <c r="AU235" s="360">
        <f t="shared" ref="AU235" si="221">AS235/AS233*100</f>
        <v>0</v>
      </c>
      <c r="AV235" s="160"/>
      <c r="AW235" s="160">
        <v>0</v>
      </c>
      <c r="AX235" s="160"/>
      <c r="AY235" s="160">
        <v>0</v>
      </c>
      <c r="AZ235" s="160"/>
      <c r="BA235" s="360" t="s">
        <v>31</v>
      </c>
      <c r="BB235" s="160" t="s">
        <v>31</v>
      </c>
      <c r="BC235" s="249" t="s">
        <v>31</v>
      </c>
      <c r="BD235" s="160" t="s">
        <v>31</v>
      </c>
      <c r="BE235" s="249" t="s">
        <v>31</v>
      </c>
      <c r="BF235" s="160" t="s">
        <v>31</v>
      </c>
      <c r="BG235" s="160" t="s">
        <v>31</v>
      </c>
      <c r="BH235" s="160" t="s">
        <v>31</v>
      </c>
      <c r="BI235" s="160"/>
      <c r="BJ235" s="160"/>
      <c r="BK235" s="160" t="s">
        <v>31</v>
      </c>
      <c r="BL235" s="160"/>
      <c r="BM235" s="160"/>
      <c r="BN235" s="160"/>
      <c r="BO235" s="160"/>
      <c r="BP235" s="160" t="s">
        <v>31</v>
      </c>
      <c r="BQ235" s="162" t="s">
        <v>31</v>
      </c>
      <c r="BR235" s="396"/>
      <c r="BS235" s="397"/>
      <c r="BT235" s="397"/>
    </row>
    <row r="236" spans="1:72" ht="14.5" customHeight="1" outlineLevel="1">
      <c r="A236" s="269"/>
      <c r="B236" s="270" t="s">
        <v>110</v>
      </c>
      <c r="C236" s="269"/>
      <c r="D236" s="269"/>
      <c r="E236" s="269"/>
      <c r="F236" s="269"/>
      <c r="G236" s="269"/>
      <c r="H236" s="271"/>
      <c r="I236" s="271"/>
      <c r="J236" s="271"/>
      <c r="K236" s="271"/>
      <c r="L236" s="271"/>
      <c r="M236" s="271"/>
      <c r="N236" s="271"/>
      <c r="O236" s="271"/>
      <c r="P236" s="271"/>
      <c r="Q236" s="271"/>
      <c r="R236" s="271"/>
      <c r="S236" s="271"/>
      <c r="T236" s="271"/>
      <c r="U236" s="269"/>
      <c r="V236" s="269"/>
      <c r="W236" s="269"/>
      <c r="X236" s="269"/>
      <c r="Y236" s="269"/>
      <c r="Z236" s="271"/>
      <c r="AA236" s="271"/>
      <c r="AB236" s="271"/>
      <c r="AC236" s="271"/>
      <c r="AD236" s="271"/>
      <c r="AE236" s="271"/>
      <c r="AF236" s="271"/>
      <c r="AG236" s="271"/>
      <c r="AH236" s="271"/>
      <c r="AI236" s="271"/>
      <c r="AJ236" s="271"/>
      <c r="AK236" s="271"/>
      <c r="AL236" s="271"/>
      <c r="AM236" s="271"/>
      <c r="AN236" s="271"/>
      <c r="AO236" s="271"/>
      <c r="AP236" s="271"/>
      <c r="AQ236" s="271"/>
      <c r="AR236" s="271"/>
      <c r="AS236" s="271"/>
      <c r="AT236" s="271"/>
      <c r="AU236" s="271"/>
      <c r="AV236" s="271"/>
      <c r="AW236" s="271"/>
      <c r="AX236" s="271"/>
      <c r="AY236" s="271"/>
      <c r="AZ236" s="271"/>
      <c r="BA236" s="271"/>
      <c r="BB236" s="271"/>
      <c r="BC236" s="271"/>
      <c r="BD236" s="271"/>
      <c r="BE236" s="271"/>
      <c r="BF236" s="271"/>
      <c r="BG236" s="271"/>
      <c r="BH236" s="271"/>
      <c r="BI236" s="271"/>
      <c r="BJ236" s="271"/>
      <c r="BK236" s="271"/>
      <c r="BL236" s="271"/>
      <c r="BM236" s="271"/>
      <c r="BN236" s="271"/>
      <c r="BO236" s="271"/>
      <c r="BP236" s="271"/>
      <c r="BQ236" s="271"/>
      <c r="BR236" s="396"/>
      <c r="BS236" s="397"/>
      <c r="BT236" s="397"/>
    </row>
    <row r="237" spans="1:72" ht="44" outlineLevel="1">
      <c r="A237" s="272" t="s">
        <v>0</v>
      </c>
      <c r="B237" s="272" t="s">
        <v>98</v>
      </c>
      <c r="C237" s="273" t="s">
        <v>99</v>
      </c>
      <c r="D237" s="273" t="s">
        <v>100</v>
      </c>
      <c r="E237" s="273" t="s">
        <v>111</v>
      </c>
      <c r="F237" s="273" t="s">
        <v>101</v>
      </c>
      <c r="G237" s="273" t="s">
        <v>102</v>
      </c>
      <c r="H237" s="271"/>
      <c r="I237" s="271"/>
      <c r="J237" s="271"/>
      <c r="K237" s="271"/>
      <c r="L237" s="271"/>
      <c r="M237" s="271"/>
      <c r="N237" s="271"/>
      <c r="O237" s="271"/>
      <c r="P237" s="271"/>
      <c r="Q237" s="271"/>
      <c r="R237" s="271"/>
      <c r="S237" s="271"/>
      <c r="T237" s="271"/>
      <c r="U237" s="273" t="s">
        <v>99</v>
      </c>
      <c r="V237" s="273" t="s">
        <v>100</v>
      </c>
      <c r="W237" s="273" t="s">
        <v>111</v>
      </c>
      <c r="X237" s="273" t="s">
        <v>101</v>
      </c>
      <c r="Y237" s="273" t="s">
        <v>102</v>
      </c>
      <c r="Z237" s="271"/>
      <c r="AA237" s="271"/>
      <c r="AB237" s="271"/>
      <c r="AC237" s="271"/>
      <c r="AD237" s="271"/>
      <c r="AE237" s="271"/>
      <c r="AF237" s="271"/>
      <c r="AG237" s="271"/>
      <c r="AH237" s="271"/>
      <c r="AI237" s="271"/>
      <c r="AJ237" s="271"/>
      <c r="AK237" s="271"/>
      <c r="AL237" s="271"/>
      <c r="AM237" s="271"/>
      <c r="AN237" s="271"/>
      <c r="AO237" s="271"/>
      <c r="AP237" s="271"/>
      <c r="AQ237" s="271"/>
      <c r="AR237" s="271"/>
      <c r="AS237" s="271"/>
      <c r="AT237" s="271"/>
      <c r="AU237" s="271"/>
      <c r="AV237" s="271"/>
      <c r="AW237" s="271"/>
      <c r="AX237" s="271"/>
      <c r="AY237" s="271"/>
      <c r="AZ237" s="271"/>
      <c r="BA237" s="271"/>
      <c r="BB237" s="271"/>
      <c r="BC237" s="271"/>
      <c r="BD237" s="271"/>
      <c r="BE237" s="271"/>
      <c r="BF237" s="271"/>
      <c r="BG237" s="271"/>
      <c r="BH237" s="271"/>
      <c r="BI237" s="271"/>
      <c r="BJ237" s="271"/>
      <c r="BK237" s="271"/>
      <c r="BL237" s="271"/>
      <c r="BM237" s="271"/>
      <c r="BN237" s="271"/>
      <c r="BO237" s="271"/>
      <c r="BP237" s="271"/>
      <c r="BQ237" s="271"/>
      <c r="BR237" s="396"/>
      <c r="BS237" s="397"/>
      <c r="BT237" s="397"/>
    </row>
    <row r="238" spans="1:72" outlineLevel="1">
      <c r="A238" s="274">
        <v>1</v>
      </c>
      <c r="B238" s="275"/>
      <c r="C238" s="269"/>
      <c r="D238" s="269"/>
      <c r="E238" s="269"/>
      <c r="F238" s="269"/>
      <c r="G238" s="269"/>
      <c r="H238" s="271"/>
      <c r="I238" s="271"/>
      <c r="J238" s="271"/>
      <c r="K238" s="271"/>
      <c r="L238" s="271"/>
      <c r="M238" s="271"/>
      <c r="N238" s="271"/>
      <c r="O238" s="271"/>
      <c r="P238" s="271"/>
      <c r="Q238" s="271"/>
      <c r="R238" s="271"/>
      <c r="S238" s="271"/>
      <c r="T238" s="271"/>
      <c r="U238" s="269"/>
      <c r="V238" s="269"/>
      <c r="W238" s="269"/>
      <c r="X238" s="269"/>
      <c r="Y238" s="269"/>
      <c r="Z238" s="271"/>
      <c r="AA238" s="271"/>
      <c r="AB238" s="271"/>
      <c r="AC238" s="271"/>
      <c r="AD238" s="271"/>
      <c r="AE238" s="271"/>
      <c r="AF238" s="271"/>
      <c r="AG238" s="271"/>
      <c r="AH238" s="271"/>
      <c r="AI238" s="271"/>
      <c r="AJ238" s="271"/>
      <c r="AK238" s="271"/>
      <c r="AL238" s="271"/>
      <c r="AM238" s="271"/>
      <c r="AN238" s="271"/>
      <c r="AO238" s="271"/>
      <c r="AP238" s="271"/>
      <c r="AQ238" s="271"/>
      <c r="AR238" s="271"/>
      <c r="AS238" s="271"/>
      <c r="AT238" s="271"/>
      <c r="AU238" s="271"/>
      <c r="AV238" s="271"/>
      <c r="AW238" s="271"/>
      <c r="AX238" s="271"/>
      <c r="AY238" s="271"/>
      <c r="AZ238" s="271"/>
      <c r="BA238" s="271"/>
      <c r="BB238" s="271"/>
      <c r="BC238" s="271"/>
      <c r="BD238" s="271"/>
      <c r="BE238" s="271"/>
      <c r="BF238" s="271"/>
      <c r="BG238" s="271"/>
      <c r="BH238" s="271"/>
      <c r="BI238" s="271"/>
      <c r="BJ238" s="271"/>
      <c r="BK238" s="271"/>
      <c r="BL238" s="271"/>
      <c r="BM238" s="271"/>
      <c r="BN238" s="271"/>
      <c r="BO238" s="271"/>
      <c r="BP238" s="271"/>
      <c r="BQ238" s="271"/>
      <c r="BR238" s="396"/>
      <c r="BS238" s="397"/>
      <c r="BT238" s="397"/>
    </row>
    <row r="239" spans="1:72" outlineLevel="1">
      <c r="A239" s="274">
        <v>2</v>
      </c>
      <c r="B239" s="275"/>
      <c r="C239" s="269"/>
      <c r="D239" s="269"/>
      <c r="E239" s="269"/>
      <c r="F239" s="269"/>
      <c r="G239" s="269"/>
      <c r="H239" s="271"/>
      <c r="I239" s="271"/>
      <c r="J239" s="271"/>
      <c r="K239" s="271"/>
      <c r="L239" s="271"/>
      <c r="M239" s="271"/>
      <c r="N239" s="271"/>
      <c r="O239" s="271"/>
      <c r="P239" s="271"/>
      <c r="Q239" s="271"/>
      <c r="R239" s="271"/>
      <c r="S239" s="271"/>
      <c r="T239" s="271"/>
      <c r="U239" s="269"/>
      <c r="V239" s="269"/>
      <c r="W239" s="269"/>
      <c r="X239" s="269"/>
      <c r="Y239" s="269"/>
      <c r="Z239" s="271"/>
      <c r="AA239" s="271"/>
      <c r="AB239" s="271"/>
      <c r="AC239" s="271"/>
      <c r="AD239" s="271"/>
      <c r="AE239" s="271"/>
      <c r="AF239" s="271"/>
      <c r="AG239" s="271"/>
      <c r="AH239" s="271"/>
      <c r="AI239" s="271"/>
      <c r="AJ239" s="271"/>
      <c r="AK239" s="271"/>
      <c r="AL239" s="271"/>
      <c r="AM239" s="271"/>
      <c r="AN239" s="271"/>
      <c r="AO239" s="271"/>
      <c r="AP239" s="271"/>
      <c r="AQ239" s="271"/>
      <c r="AR239" s="271"/>
      <c r="AS239" s="271"/>
      <c r="AT239" s="271"/>
      <c r="AU239" s="271"/>
      <c r="AV239" s="271"/>
      <c r="AW239" s="271"/>
      <c r="AX239" s="271"/>
      <c r="AY239" s="271"/>
      <c r="AZ239" s="271"/>
      <c r="BA239" s="271"/>
      <c r="BB239" s="271"/>
      <c r="BC239" s="271"/>
      <c r="BD239" s="271"/>
      <c r="BE239" s="271"/>
      <c r="BF239" s="271"/>
      <c r="BG239" s="271"/>
      <c r="BH239" s="271"/>
      <c r="BI239" s="271"/>
      <c r="BJ239" s="271"/>
      <c r="BK239" s="271"/>
      <c r="BL239" s="271"/>
      <c r="BM239" s="271"/>
      <c r="BN239" s="271"/>
      <c r="BO239" s="271"/>
      <c r="BP239" s="271"/>
      <c r="BQ239" s="271"/>
      <c r="BR239" s="396"/>
      <c r="BS239" s="397"/>
      <c r="BT239" s="397"/>
    </row>
    <row r="240" spans="1:72" outlineLevel="1">
      <c r="A240" s="274">
        <v>3</v>
      </c>
      <c r="B240" s="275"/>
      <c r="C240" s="269"/>
      <c r="D240" s="269"/>
      <c r="E240" s="272"/>
      <c r="F240" s="269"/>
      <c r="G240" s="269"/>
      <c r="H240" s="271"/>
      <c r="I240" s="271"/>
      <c r="J240" s="271"/>
      <c r="K240" s="271"/>
      <c r="L240" s="271"/>
      <c r="M240" s="271"/>
      <c r="N240" s="271"/>
      <c r="O240" s="271"/>
      <c r="P240" s="271"/>
      <c r="Q240" s="271"/>
      <c r="R240" s="271"/>
      <c r="S240" s="271"/>
      <c r="T240" s="271"/>
      <c r="U240" s="269"/>
      <c r="V240" s="269"/>
      <c r="W240" s="272"/>
      <c r="X240" s="269"/>
      <c r="Y240" s="269"/>
      <c r="Z240" s="271"/>
      <c r="AA240" s="271"/>
      <c r="AB240" s="271"/>
      <c r="AC240" s="271"/>
      <c r="AD240" s="271"/>
      <c r="AE240" s="271"/>
      <c r="AF240" s="271"/>
      <c r="AG240" s="271"/>
      <c r="AH240" s="271"/>
      <c r="AI240" s="271"/>
      <c r="AJ240" s="271"/>
      <c r="AK240" s="271"/>
      <c r="AL240" s="271"/>
      <c r="AM240" s="271"/>
      <c r="AN240" s="271"/>
      <c r="AO240" s="271"/>
      <c r="AP240" s="271"/>
      <c r="AQ240" s="271"/>
      <c r="AR240" s="271"/>
      <c r="AS240" s="271"/>
      <c r="AT240" s="271"/>
      <c r="AU240" s="271"/>
      <c r="AV240" s="271"/>
      <c r="AW240" s="271"/>
      <c r="AX240" s="271"/>
      <c r="AY240" s="271"/>
      <c r="AZ240" s="271"/>
      <c r="BA240" s="271"/>
      <c r="BB240" s="271"/>
      <c r="BC240" s="271"/>
      <c r="BD240" s="271"/>
      <c r="BE240" s="271"/>
      <c r="BF240" s="271"/>
      <c r="BG240" s="271"/>
      <c r="BH240" s="271"/>
      <c r="BI240" s="271"/>
      <c r="BJ240" s="271"/>
      <c r="BK240" s="271"/>
      <c r="BL240" s="271"/>
      <c r="BM240" s="271"/>
      <c r="BN240" s="271"/>
      <c r="BO240" s="271"/>
      <c r="BP240" s="271"/>
      <c r="BQ240" s="271"/>
      <c r="BR240" s="396"/>
      <c r="BS240" s="397"/>
      <c r="BT240" s="397"/>
    </row>
    <row r="241" spans="1:72" outlineLevel="1">
      <c r="A241" s="269" t="s">
        <v>103</v>
      </c>
      <c r="B241" s="275"/>
      <c r="C241" s="269"/>
      <c r="D241" s="269"/>
      <c r="E241" s="269"/>
      <c r="F241" s="269"/>
      <c r="G241" s="269"/>
      <c r="H241" s="271"/>
      <c r="I241" s="271"/>
      <c r="J241" s="271"/>
      <c r="K241" s="271"/>
      <c r="L241" s="271"/>
      <c r="M241" s="271"/>
      <c r="N241" s="271"/>
      <c r="O241" s="271"/>
      <c r="P241" s="271"/>
      <c r="Q241" s="271"/>
      <c r="R241" s="271"/>
      <c r="S241" s="271"/>
      <c r="T241" s="271"/>
      <c r="U241" s="269"/>
      <c r="V241" s="269"/>
      <c r="W241" s="269"/>
      <c r="X241" s="269"/>
      <c r="Y241" s="269"/>
      <c r="Z241" s="271"/>
      <c r="AA241" s="271"/>
      <c r="AB241" s="271"/>
      <c r="AC241" s="271"/>
      <c r="AD241" s="271"/>
      <c r="AE241" s="271"/>
      <c r="AF241" s="271"/>
      <c r="AG241" s="271"/>
      <c r="AH241" s="271"/>
      <c r="AI241" s="271"/>
      <c r="AJ241" s="271"/>
      <c r="AK241" s="271"/>
      <c r="AL241" s="271"/>
      <c r="AM241" s="271"/>
      <c r="AN241" s="271"/>
      <c r="AO241" s="271"/>
      <c r="AP241" s="271"/>
      <c r="AQ241" s="271"/>
      <c r="AR241" s="271"/>
      <c r="AS241" s="271"/>
      <c r="AT241" s="271"/>
      <c r="AU241" s="271"/>
      <c r="AV241" s="271"/>
      <c r="AW241" s="271"/>
      <c r="AX241" s="271"/>
      <c r="AY241" s="271"/>
      <c r="AZ241" s="271"/>
      <c r="BA241" s="271"/>
      <c r="BB241" s="271"/>
      <c r="BC241" s="271"/>
      <c r="BD241" s="271"/>
      <c r="BE241" s="271"/>
      <c r="BF241" s="271"/>
      <c r="BG241" s="271"/>
      <c r="BH241" s="271"/>
      <c r="BI241" s="271"/>
      <c r="BJ241" s="271"/>
      <c r="BK241" s="271"/>
      <c r="BL241" s="271"/>
      <c r="BM241" s="271"/>
      <c r="BN241" s="271"/>
      <c r="BO241" s="271"/>
      <c r="BP241" s="271"/>
      <c r="BQ241" s="271"/>
      <c r="BR241" s="396"/>
      <c r="BS241" s="397"/>
      <c r="BT241" s="397"/>
    </row>
    <row r="242" spans="1:72" outlineLevel="1">
      <c r="A242" s="269"/>
      <c r="B242" s="275"/>
      <c r="C242" s="269"/>
      <c r="D242" s="269"/>
      <c r="E242" s="269"/>
      <c r="F242" s="269"/>
      <c r="G242" s="269"/>
      <c r="H242" s="271"/>
      <c r="I242" s="271"/>
      <c r="J242" s="271"/>
      <c r="K242" s="271"/>
      <c r="L242" s="271"/>
      <c r="M242" s="271"/>
      <c r="N242" s="271"/>
      <c r="O242" s="271"/>
      <c r="P242" s="271"/>
      <c r="Q242" s="271"/>
      <c r="R242" s="271"/>
      <c r="S242" s="271"/>
      <c r="T242" s="271"/>
      <c r="U242" s="269"/>
      <c r="V242" s="269"/>
      <c r="W242" s="269"/>
      <c r="X242" s="269"/>
      <c r="Y242" s="269"/>
      <c r="Z242" s="271"/>
      <c r="AA242" s="271"/>
      <c r="AB242" s="271"/>
      <c r="AC242" s="271"/>
      <c r="AD242" s="271"/>
      <c r="AE242" s="271"/>
      <c r="AF242" s="271"/>
      <c r="AG242" s="271"/>
      <c r="AH242" s="271"/>
      <c r="AI242" s="271"/>
      <c r="AJ242" s="271"/>
      <c r="AK242" s="271"/>
      <c r="AL242" s="271"/>
      <c r="AM242" s="271"/>
      <c r="AN242" s="271"/>
      <c r="AO242" s="271"/>
      <c r="AP242" s="271"/>
      <c r="AQ242" s="271"/>
      <c r="AR242" s="271"/>
      <c r="AS242" s="271"/>
      <c r="AT242" s="271"/>
      <c r="AU242" s="271"/>
      <c r="AV242" s="271"/>
      <c r="AW242" s="271"/>
      <c r="AX242" s="271"/>
      <c r="AY242" s="271"/>
      <c r="AZ242" s="271"/>
      <c r="BA242" s="271"/>
      <c r="BB242" s="271"/>
      <c r="BC242" s="271"/>
      <c r="BD242" s="271"/>
      <c r="BE242" s="271"/>
      <c r="BF242" s="271"/>
      <c r="BG242" s="271"/>
      <c r="BH242" s="271"/>
      <c r="BI242" s="271"/>
      <c r="BJ242" s="271"/>
      <c r="BK242" s="271"/>
      <c r="BL242" s="271"/>
      <c r="BM242" s="271"/>
      <c r="BN242" s="271"/>
      <c r="BO242" s="271"/>
      <c r="BP242" s="271"/>
      <c r="BQ242" s="271"/>
      <c r="BR242" s="271"/>
    </row>
    <row r="243" spans="1:72">
      <c r="A243" s="12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</row>
    <row r="244" spans="1:72">
      <c r="A244" s="10" t="s">
        <v>75</v>
      </c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</row>
    <row r="245" spans="1:72" ht="12.5">
      <c r="A245" s="16" t="s">
        <v>76</v>
      </c>
      <c r="B245" s="16"/>
      <c r="C245" s="440"/>
      <c r="D245" s="440"/>
      <c r="E245" s="440"/>
      <c r="F245" s="440"/>
      <c r="G245" s="440"/>
      <c r="H245" s="440"/>
      <c r="I245" s="440"/>
      <c r="J245" s="440"/>
      <c r="K245" s="440"/>
      <c r="L245" s="440"/>
      <c r="M245" s="440"/>
      <c r="N245" s="440"/>
      <c r="O245" s="440"/>
      <c r="P245" s="440"/>
      <c r="Q245" s="440"/>
      <c r="R245" s="440"/>
      <c r="S245" s="440"/>
      <c r="T245" s="440"/>
      <c r="U245" s="440"/>
      <c r="V245" s="440"/>
      <c r="W245" s="440"/>
      <c r="X245" s="440"/>
      <c r="Y245" s="440"/>
      <c r="Z245" s="440"/>
      <c r="AA245" s="440"/>
      <c r="AB245" s="440"/>
      <c r="AC245" s="440"/>
      <c r="AD245" s="440"/>
      <c r="AE245" s="440"/>
      <c r="AF245" s="440"/>
      <c r="AG245" s="440"/>
      <c r="AH245" s="440"/>
      <c r="AI245" s="440"/>
      <c r="AJ245" s="440"/>
      <c r="AK245" s="440"/>
      <c r="AL245" s="440"/>
      <c r="AM245" s="440"/>
      <c r="AN245" s="440"/>
      <c r="AO245" s="440"/>
      <c r="AP245" s="440"/>
      <c r="AQ245" s="440"/>
      <c r="AR245" s="440"/>
      <c r="AS245" s="440"/>
      <c r="AT245" s="440"/>
      <c r="AU245" s="440"/>
      <c r="AV245" s="440"/>
      <c r="AW245" s="440"/>
      <c r="AX245" s="440"/>
      <c r="AY245" s="440"/>
      <c r="AZ245" s="440"/>
      <c r="BA245" s="440"/>
      <c r="BB245" s="440"/>
      <c r="BC245" s="44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</row>
    <row r="246" spans="1:72" ht="12.5">
      <c r="A246" s="10" t="s">
        <v>112</v>
      </c>
      <c r="B246" s="10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</row>
    <row r="247" spans="1:72" ht="12.5">
      <c r="A247" s="16" t="s">
        <v>77</v>
      </c>
      <c r="B247" s="16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1"/>
      <c r="T247" s="11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1"/>
      <c r="AL247" s="11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</row>
    <row r="248" spans="1:72" ht="12.5">
      <c r="A248" s="10" t="s">
        <v>78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</row>
    <row r="249" spans="1:72" ht="12" customHeight="1">
      <c r="A249" s="18" t="s">
        <v>79</v>
      </c>
      <c r="B249" s="18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</row>
    <row r="250" spans="1:72" ht="12.5">
      <c r="A250" s="24" t="s">
        <v>80</v>
      </c>
      <c r="B250" s="18"/>
      <c r="C250" s="19"/>
      <c r="D250" s="19"/>
      <c r="E250" s="19"/>
      <c r="F250" s="19"/>
      <c r="G250" s="19"/>
      <c r="H250" s="19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9"/>
      <c r="V250" s="19"/>
      <c r="W250" s="19"/>
      <c r="X250" s="19"/>
      <c r="Y250" s="19"/>
      <c r="Z250" s="19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</row>
    <row r="251" spans="1:72" ht="12.5">
      <c r="A251" s="18" t="s">
        <v>81</v>
      </c>
      <c r="B251" s="18"/>
      <c r="C251" s="18"/>
      <c r="D251" s="18"/>
      <c r="E251" s="18"/>
      <c r="F251" s="18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8"/>
      <c r="V251" s="18"/>
      <c r="W251" s="18"/>
      <c r="X251" s="18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</row>
    <row r="252" spans="1:72" ht="12.5">
      <c r="A252" s="24" t="s">
        <v>82</v>
      </c>
      <c r="B252" s="11"/>
      <c r="C252" s="11"/>
      <c r="D252" s="11"/>
      <c r="E252" s="11"/>
      <c r="F252" s="11"/>
      <c r="G252" s="17"/>
      <c r="H252" s="17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1"/>
      <c r="V252" s="11"/>
      <c r="W252" s="11"/>
      <c r="X252" s="11"/>
      <c r="Y252" s="17"/>
      <c r="Z252" s="17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</row>
    <row r="253" spans="1:72" ht="12" customHeight="1">
      <c r="A253" s="31" t="s">
        <v>83</v>
      </c>
      <c r="B253" s="11"/>
      <c r="C253" s="18"/>
      <c r="D253" s="11"/>
      <c r="E253" s="18"/>
      <c r="F253" s="11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8"/>
      <c r="V253" s="11"/>
      <c r="W253" s="18"/>
      <c r="X253" s="11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</row>
    <row r="254" spans="1:72" ht="12.5">
      <c r="A254" s="31" t="s">
        <v>113</v>
      </c>
      <c r="B254" s="31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</row>
    <row r="255" spans="1:72" ht="12" customHeight="1">
      <c r="A255" s="31" t="s">
        <v>114</v>
      </c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</row>
    <row r="256" spans="1:72">
      <c r="A256" s="31"/>
      <c r="B256" s="31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</row>
    <row r="257" spans="1:69">
      <c r="A257" s="12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</row>
    <row r="258" spans="1:69">
      <c r="A258" s="32"/>
      <c r="B258" s="32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</row>
    <row r="259" spans="1:69">
      <c r="A259" s="32" t="s">
        <v>122</v>
      </c>
      <c r="B259" s="32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</row>
  </sheetData>
  <autoFilter ref="A15:BT241" xr:uid="{BB74E5E4-2834-40E9-8BA1-CC1BF53317EE}"/>
  <mergeCells count="88">
    <mergeCell ref="BE2:BO3"/>
    <mergeCell ref="A4:BQ4"/>
    <mergeCell ref="A6:B6"/>
    <mergeCell ref="C6:BQ6"/>
    <mergeCell ref="A7:A14"/>
    <mergeCell ref="B7:B14"/>
    <mergeCell ref="C7:T7"/>
    <mergeCell ref="AM7:BD7"/>
    <mergeCell ref="BE7:BQ7"/>
    <mergeCell ref="C8:F10"/>
    <mergeCell ref="G8:T8"/>
    <mergeCell ref="AM8:AP10"/>
    <mergeCell ref="AQ8:BD8"/>
    <mergeCell ref="BE8:BF10"/>
    <mergeCell ref="BG8:BQ8"/>
    <mergeCell ref="G9:H12"/>
    <mergeCell ref="I9:R9"/>
    <mergeCell ref="S9:T9"/>
    <mergeCell ref="AQ9:AR12"/>
    <mergeCell ref="AS9:BB9"/>
    <mergeCell ref="BP9:BQ9"/>
    <mergeCell ref="I10:J12"/>
    <mergeCell ref="K10:L12"/>
    <mergeCell ref="M10:P10"/>
    <mergeCell ref="Q10:R12"/>
    <mergeCell ref="S10:T12"/>
    <mergeCell ref="AS10:AT12"/>
    <mergeCell ref="BK10:BK12"/>
    <mergeCell ref="BE11:BF12"/>
    <mergeCell ref="BC9:BD9"/>
    <mergeCell ref="BG9:BH12"/>
    <mergeCell ref="BI9:BO9"/>
    <mergeCell ref="AU10:AV12"/>
    <mergeCell ref="AW10:AZ10"/>
    <mergeCell ref="BA10:BB12"/>
    <mergeCell ref="BC10:BD12"/>
    <mergeCell ref="BI10:BJ12"/>
    <mergeCell ref="C11:D12"/>
    <mergeCell ref="E11:F12"/>
    <mergeCell ref="M11:N11"/>
    <mergeCell ref="O11:P11"/>
    <mergeCell ref="AM11:AN12"/>
    <mergeCell ref="BP13:BQ13"/>
    <mergeCell ref="BL11:BM11"/>
    <mergeCell ref="BN11:BO11"/>
    <mergeCell ref="M12:N12"/>
    <mergeCell ref="O12:P12"/>
    <mergeCell ref="AW12:AX12"/>
    <mergeCell ref="AY12:AZ12"/>
    <mergeCell ref="BL12:BM12"/>
    <mergeCell ref="BN12:BO12"/>
    <mergeCell ref="AA10:AB12"/>
    <mergeCell ref="AC10:AD12"/>
    <mergeCell ref="BL10:BO10"/>
    <mergeCell ref="BP10:BQ12"/>
    <mergeCell ref="AO11:AP12"/>
    <mergeCell ref="AW11:AX11"/>
    <mergeCell ref="AY11:AZ11"/>
    <mergeCell ref="BE13:BF13"/>
    <mergeCell ref="BG13:BH13"/>
    <mergeCell ref="BI13:BJ13"/>
    <mergeCell ref="BL13:BM13"/>
    <mergeCell ref="BN13:BO13"/>
    <mergeCell ref="A178:A188"/>
    <mergeCell ref="A189:A196"/>
    <mergeCell ref="A197:A198"/>
    <mergeCell ref="C205:BQ205"/>
    <mergeCell ref="U7:AL7"/>
    <mergeCell ref="U8:X10"/>
    <mergeCell ref="Y8:AL8"/>
    <mergeCell ref="Y9:Z12"/>
    <mergeCell ref="AA9:AJ9"/>
    <mergeCell ref="AK9:AL9"/>
    <mergeCell ref="A15:A124"/>
    <mergeCell ref="A125:A130"/>
    <mergeCell ref="A131:A141"/>
    <mergeCell ref="A142:A152"/>
    <mergeCell ref="A153:A174"/>
    <mergeCell ref="A175:A177"/>
    <mergeCell ref="AE10:AH10"/>
    <mergeCell ref="AI10:AJ12"/>
    <mergeCell ref="AK10:AL12"/>
    <mergeCell ref="U11:V12"/>
    <mergeCell ref="W11:X12"/>
    <mergeCell ref="AE11:AF11"/>
    <mergeCell ref="AG11:AH11"/>
    <mergeCell ref="AE12:AF12"/>
    <mergeCell ref="AG12:A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021668-8d50-414f-bba0-ab85a371fe90" xsi:nil="true"/>
    <lcf76f155ced4ddcb4097134ff3c332f xmlns="96b3264a-707d-4510-a6e6-8facd821b6e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1FCC508ACD8D408D381CCB83841070" ma:contentTypeVersion="10" ma:contentTypeDescription="Create a new document." ma:contentTypeScope="" ma:versionID="0c513a993bf1b61ed725799d49a23a8f">
  <xsd:schema xmlns:xsd="http://www.w3.org/2001/XMLSchema" xmlns:xs="http://www.w3.org/2001/XMLSchema" xmlns:p="http://schemas.microsoft.com/office/2006/metadata/properties" xmlns:ns2="96b3264a-707d-4510-a6e6-8facd821b6ed" xmlns:ns3="b7021668-8d50-414f-bba0-ab85a371fe90" targetNamespace="http://schemas.microsoft.com/office/2006/metadata/properties" ma:root="true" ma:fieldsID="b67b279f8f95379a2049d38b5550448f" ns2:_="" ns3:_="">
    <xsd:import namespace="96b3264a-707d-4510-a6e6-8facd821b6ed"/>
    <xsd:import namespace="b7021668-8d50-414f-bba0-ab85a371f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3264a-707d-4510-a6e6-8facd821b6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4bf227c-88bf-4416-92d9-803813cc9f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21668-8d50-414f-bba0-ab85a371fe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2a3758-c06f-440d-82db-8574675c9c43}" ma:internalName="TaxCatchAll" ma:showField="CatchAllData" ma:web="b7021668-8d50-414f-bba0-ab85a371f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99B59D-2AF8-40CC-834D-870ABAE0BB7C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7021668-8d50-414f-bba0-ab85a371fe90"/>
    <ds:schemaRef ds:uri="96b3264a-707d-4510-a6e6-8facd821b6ed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56F6EC7-D76F-4D49-AD6A-09F7A74F6C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AA735E-1C27-4376-B77F-3817F346C4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b3264a-707d-4510-a6e6-8facd821b6ed"/>
    <ds:schemaRef ds:uri="b7021668-8d50-414f-bba0-ab85a371f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 nr.1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Baiba Beāte Šleja</dc:creator>
  <cp:keywords/>
  <dc:description/>
  <cp:lastModifiedBy>SEPLP</cp:lastModifiedBy>
  <cp:revision/>
  <cp:lastPrinted>2025-10-28T09:14:17Z</cp:lastPrinted>
  <dcterms:created xsi:type="dcterms:W3CDTF">2024-08-20T13:59:46Z</dcterms:created>
  <dcterms:modified xsi:type="dcterms:W3CDTF">2025-12-30T07:29:38Z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0x010100A01FCC508ACD8D408D381CCB83841070</vt:lpwstr>
  </property>
  <property fmtid="{D5CDD505-2E9C-101B-9397-08002B2CF9AE}" pid="3" name="MediaServiceImageTags">
    <vt:lpwstr/>
  </property>
</Properties>
</file>