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ga_turlaja_seplp_lv/Documents/Bija uz Desktop/LTV_LR_Revīzijas komisija/LSM/SP_2024_Atskaite_Saturiskais/LR/2025.05.27_vēstulē/"/>
    </mc:Choice>
  </mc:AlternateContent>
  <xr:revisionPtr revIDLastSave="23" documentId="13_ncr:1_{45450707-006F-4EE8-A746-EAEE663532ED}" xr6:coauthVersionLast="47" xr6:coauthVersionMax="47" xr10:uidLastSave="{77F924B1-810C-4464-B44E-A7E4E37E1874}"/>
  <bookViews>
    <workbookView xWindow="11076" yWindow="0" windowWidth="12024" windowHeight="12360" tabRatio="696" xr2:uid="{B3760F38-5A59-48FB-AADF-1DD25B1C2A4D}"/>
  </bookViews>
  <sheets>
    <sheet name="2024 IV.cet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99" i="12" l="1"/>
  <c r="CJ99" i="12"/>
  <c r="CK98" i="12"/>
  <c r="CJ98" i="12"/>
  <c r="CK92" i="12"/>
  <c r="CJ92" i="12"/>
  <c r="CK91" i="12"/>
  <c r="CJ91" i="12"/>
  <c r="CN98" i="12"/>
  <c r="CN99" i="12"/>
  <c r="CN92" i="12"/>
  <c r="CN91" i="12"/>
  <c r="CQ98" i="12"/>
  <c r="CV92" i="12"/>
  <c r="CV91" i="12"/>
  <c r="CR92" i="12"/>
  <c r="CR91" i="12"/>
  <c r="CV99" i="12"/>
  <c r="CV98" i="12"/>
  <c r="CR99" i="12"/>
  <c r="CR98" i="12"/>
  <c r="CT115" i="12"/>
  <c r="CT114" i="12"/>
  <c r="CT103" i="12"/>
  <c r="CT102" i="12"/>
  <c r="CT99" i="12"/>
  <c r="CT98" i="12"/>
  <c r="CU93" i="12"/>
  <c r="CT93" i="12"/>
  <c r="CT92" i="12"/>
  <c r="CT91" i="12"/>
  <c r="CU90" i="12"/>
  <c r="CT90" i="12"/>
  <c r="CU89" i="12"/>
  <c r="CT89" i="12"/>
  <c r="CU88" i="12"/>
  <c r="CT88" i="12"/>
  <c r="CU87" i="12"/>
  <c r="CT87" i="12"/>
  <c r="CU86" i="12"/>
  <c r="CT86" i="12"/>
  <c r="CU85" i="12"/>
  <c r="CT85" i="12"/>
  <c r="CU84" i="12"/>
  <c r="CT84" i="12"/>
  <c r="CU83" i="12"/>
  <c r="CT83" i="12"/>
  <c r="CU82" i="12"/>
  <c r="CT82" i="12"/>
  <c r="CU81" i="12"/>
  <c r="CT81" i="12"/>
  <c r="CU80" i="12"/>
  <c r="CT80" i="12"/>
  <c r="CU79" i="12"/>
  <c r="CT79" i="12"/>
  <c r="CU78" i="12"/>
  <c r="CT78" i="12"/>
  <c r="CU77" i="12"/>
  <c r="CT77" i="12"/>
  <c r="CU76" i="12"/>
  <c r="CT76" i="12"/>
  <c r="CU75" i="12"/>
  <c r="CT75" i="12"/>
  <c r="CU74" i="12"/>
  <c r="CT74" i="12"/>
  <c r="CU73" i="12"/>
  <c r="CT73" i="12"/>
  <c r="CU72" i="12"/>
  <c r="CT72" i="12"/>
  <c r="CU71" i="12"/>
  <c r="CT71" i="12"/>
  <c r="CU70" i="12"/>
  <c r="CT70" i="12"/>
  <c r="CU69" i="12"/>
  <c r="CT69" i="12"/>
  <c r="CU68" i="12"/>
  <c r="CT68" i="12"/>
  <c r="CU67" i="12"/>
  <c r="CT67" i="12"/>
  <c r="CT66" i="12"/>
  <c r="CT63" i="12"/>
  <c r="CU62" i="12"/>
  <c r="CT62" i="12"/>
  <c r="CU61" i="12"/>
  <c r="CT61" i="12"/>
  <c r="CU60" i="12"/>
  <c r="CT60" i="12"/>
  <c r="CU59" i="12"/>
  <c r="CT59" i="12"/>
  <c r="CU58" i="12"/>
  <c r="CT58" i="12"/>
  <c r="CU57" i="12"/>
  <c r="CT57" i="12"/>
  <c r="CU56" i="12"/>
  <c r="CT56" i="12"/>
  <c r="CU55" i="12"/>
  <c r="CT55" i="12"/>
  <c r="CU54" i="12"/>
  <c r="CT54" i="12"/>
  <c r="CU53" i="12"/>
  <c r="CT53" i="12"/>
  <c r="CU52" i="12"/>
  <c r="CT52" i="12"/>
  <c r="CU51" i="12"/>
  <c r="CT51" i="12"/>
  <c r="CU50" i="12"/>
  <c r="CT50" i="12"/>
  <c r="CU49" i="12"/>
  <c r="CT49" i="12"/>
  <c r="CU48" i="12"/>
  <c r="CT48" i="12"/>
  <c r="CU47" i="12"/>
  <c r="CT47" i="12"/>
  <c r="CU46" i="12"/>
  <c r="CT46" i="12"/>
  <c r="CU45" i="12"/>
  <c r="CT45" i="12"/>
  <c r="CU44" i="12"/>
  <c r="CT3" i="12" s="1"/>
  <c r="CT44" i="12"/>
  <c r="CU43" i="12"/>
  <c r="CT43" i="12"/>
  <c r="CU42" i="12"/>
  <c r="CT42" i="12"/>
  <c r="CU41" i="12"/>
  <c r="CQ3" i="12" s="1"/>
  <c r="CT41" i="12"/>
  <c r="CT40" i="12"/>
  <c r="CU39" i="12"/>
  <c r="CT39" i="12"/>
  <c r="CU38" i="12"/>
  <c r="CT38" i="12"/>
  <c r="CU37" i="12"/>
  <c r="CT37" i="12"/>
  <c r="CU36" i="12"/>
  <c r="CT36" i="12"/>
  <c r="CU35" i="12"/>
  <c r="CT35" i="12"/>
  <c r="CU34" i="12"/>
  <c r="CT34" i="12"/>
  <c r="CU33" i="12"/>
  <c r="CT33" i="12"/>
  <c r="CU32" i="12"/>
  <c r="CT32" i="12"/>
  <c r="CU31" i="12"/>
  <c r="CT31" i="12"/>
  <c r="CU30" i="12"/>
  <c r="CT30" i="12"/>
  <c r="CU29" i="12"/>
  <c r="CT29" i="12"/>
  <c r="CU28" i="12"/>
  <c r="CT28" i="12"/>
  <c r="CU27" i="12"/>
  <c r="CT27" i="12"/>
  <c r="CU26" i="12"/>
  <c r="CT26" i="12"/>
  <c r="CU25" i="12"/>
  <c r="CT25" i="12"/>
  <c r="CU24" i="12"/>
  <c r="CT24" i="12"/>
  <c r="CU23" i="12"/>
  <c r="CT23" i="12"/>
  <c r="CU22" i="12"/>
  <c r="CT22" i="12"/>
  <c r="CU21" i="12"/>
  <c r="CT21" i="12"/>
  <c r="CU20" i="12"/>
  <c r="CT20" i="12"/>
  <c r="CU19" i="12"/>
  <c r="CT19" i="12"/>
  <c r="CU18" i="12"/>
  <c r="CT18" i="12"/>
  <c r="CU17" i="12"/>
  <c r="CT17" i="12"/>
  <c r="CU16" i="12"/>
  <c r="CT16" i="12"/>
  <c r="CU15" i="12"/>
  <c r="CT15" i="12"/>
  <c r="CT14" i="12"/>
  <c r="CQ122" i="12"/>
  <c r="CP122" i="12"/>
  <c r="CQ121" i="12"/>
  <c r="CP121" i="12"/>
  <c r="CQ120" i="12"/>
  <c r="CP120" i="12"/>
  <c r="CQ119" i="12"/>
  <c r="CP119" i="12"/>
  <c r="CP118" i="12"/>
  <c r="CP117" i="12"/>
  <c r="CQ116" i="12"/>
  <c r="CP116" i="12"/>
  <c r="CP115" i="12"/>
  <c r="CP114" i="12"/>
  <c r="CQ113" i="12"/>
  <c r="CP113" i="12"/>
  <c r="CP112" i="12"/>
  <c r="CP111" i="12"/>
  <c r="CQ110" i="12"/>
  <c r="CP110" i="12"/>
  <c r="CP109" i="12"/>
  <c r="CP108" i="12"/>
  <c r="CQ107" i="12"/>
  <c r="CP107" i="12"/>
  <c r="CQ106" i="12"/>
  <c r="CP106" i="12"/>
  <c r="CQ105" i="12"/>
  <c r="CP105" i="12"/>
  <c r="CQ104" i="12"/>
  <c r="CP104" i="12"/>
  <c r="CP103" i="12"/>
  <c r="CP102" i="12"/>
  <c r="CP99" i="12"/>
  <c r="CP98" i="12"/>
  <c r="CP93" i="12"/>
  <c r="CQ92" i="12"/>
  <c r="CP92" i="12"/>
  <c r="CP91" i="12"/>
  <c r="CQ90" i="12"/>
  <c r="CP90" i="12"/>
  <c r="CQ89" i="12"/>
  <c r="CP89" i="12"/>
  <c r="CQ88" i="12"/>
  <c r="CP88" i="12"/>
  <c r="CQ87" i="12"/>
  <c r="CP87" i="12"/>
  <c r="CQ86" i="12"/>
  <c r="CP86" i="12"/>
  <c r="CQ85" i="12"/>
  <c r="CP85" i="12"/>
  <c r="CQ84" i="12"/>
  <c r="CP84" i="12"/>
  <c r="CQ83" i="12"/>
  <c r="CP83" i="12"/>
  <c r="CQ82" i="12"/>
  <c r="CP82" i="12"/>
  <c r="CQ81" i="12"/>
  <c r="CP81" i="12"/>
  <c r="CQ80" i="12"/>
  <c r="CP80" i="12"/>
  <c r="CQ79" i="12"/>
  <c r="CP79" i="12"/>
  <c r="CQ78" i="12"/>
  <c r="CP78" i="12"/>
  <c r="CQ77" i="12"/>
  <c r="CP77" i="12"/>
  <c r="CQ76" i="12"/>
  <c r="CP76" i="12"/>
  <c r="CQ75" i="12"/>
  <c r="CP75" i="12"/>
  <c r="CQ74" i="12"/>
  <c r="CP74" i="12"/>
  <c r="CQ73" i="12"/>
  <c r="CP73" i="12"/>
  <c r="CQ72" i="12"/>
  <c r="CP72" i="12"/>
  <c r="CQ71" i="12"/>
  <c r="CP71" i="12"/>
  <c r="CQ70" i="12"/>
  <c r="CP70" i="12"/>
  <c r="CQ69" i="12"/>
  <c r="CP69" i="12"/>
  <c r="CQ68" i="12"/>
  <c r="CP68" i="12"/>
  <c r="CQ67" i="12"/>
  <c r="CP67" i="12"/>
  <c r="CP66" i="12"/>
  <c r="CQ65" i="12"/>
  <c r="CP65" i="12"/>
  <c r="CP63" i="12"/>
  <c r="CQ62" i="12"/>
  <c r="CP62" i="12"/>
  <c r="CQ61" i="12"/>
  <c r="CP61" i="12"/>
  <c r="CQ60" i="12"/>
  <c r="CP60" i="12"/>
  <c r="CQ59" i="12"/>
  <c r="CP59" i="12"/>
  <c r="CQ58" i="12"/>
  <c r="CP58" i="12"/>
  <c r="CP57" i="12"/>
  <c r="CQ56" i="12"/>
  <c r="CP56" i="12"/>
  <c r="CQ55" i="12"/>
  <c r="CP55" i="12"/>
  <c r="CQ54" i="12"/>
  <c r="CP54" i="12"/>
  <c r="CQ53" i="12"/>
  <c r="CP53" i="12"/>
  <c r="CQ52" i="12"/>
  <c r="CP52" i="12"/>
  <c r="CP51" i="12"/>
  <c r="CQ50" i="12"/>
  <c r="CP50" i="12"/>
  <c r="CQ49" i="12"/>
  <c r="CP49" i="12"/>
  <c r="CQ48" i="12"/>
  <c r="CP48" i="12"/>
  <c r="CQ47" i="12"/>
  <c r="CP47" i="12"/>
  <c r="CP46" i="12"/>
  <c r="CQ45" i="12"/>
  <c r="CP45" i="12"/>
  <c r="CQ44" i="12"/>
  <c r="CP44" i="12"/>
  <c r="CQ43" i="12"/>
  <c r="CP43" i="12"/>
  <c r="CQ42" i="12"/>
  <c r="CP42" i="12"/>
  <c r="CQ41" i="12"/>
  <c r="CP41" i="12"/>
  <c r="CQ40" i="12"/>
  <c r="CP40" i="12"/>
  <c r="CQ39" i="12"/>
  <c r="BZ3" i="12" s="1"/>
  <c r="CP39" i="12"/>
  <c r="CQ38" i="12"/>
  <c r="CP38" i="12"/>
  <c r="CQ37" i="12"/>
  <c r="CP37" i="12"/>
  <c r="CQ36" i="12"/>
  <c r="CP36" i="12"/>
  <c r="CQ35" i="12"/>
  <c r="CP35" i="12"/>
  <c r="CP34" i="12"/>
  <c r="CQ33" i="12"/>
  <c r="CP33" i="12"/>
  <c r="CQ32" i="12"/>
  <c r="CP32" i="12"/>
  <c r="CQ31" i="12"/>
  <c r="CP31" i="12"/>
  <c r="CQ30" i="12"/>
  <c r="CP30" i="12"/>
  <c r="CP29" i="12"/>
  <c r="CQ28" i="12"/>
  <c r="CP28" i="12"/>
  <c r="CQ27" i="12"/>
  <c r="CP27" i="12"/>
  <c r="CQ26" i="12"/>
  <c r="CP26" i="12"/>
  <c r="CQ25" i="12"/>
  <c r="CP25" i="12"/>
  <c r="CQ24" i="12"/>
  <c r="CP24" i="12"/>
  <c r="CQ23" i="12"/>
  <c r="CP23" i="12"/>
  <c r="CQ22" i="12"/>
  <c r="CP22" i="12"/>
  <c r="CQ21" i="12"/>
  <c r="CP21" i="12"/>
  <c r="CP20" i="12"/>
  <c r="CQ19" i="12"/>
  <c r="CP19" i="12"/>
  <c r="CQ18" i="12"/>
  <c r="CP18" i="12"/>
  <c r="CQ17" i="12"/>
  <c r="CP17" i="12"/>
  <c r="CQ16" i="12"/>
  <c r="CP16" i="12"/>
  <c r="CQ15" i="12"/>
  <c r="CP15" i="12"/>
  <c r="CP14" i="12"/>
  <c r="CM122" i="12"/>
  <c r="CL122" i="12"/>
  <c r="CM121" i="12"/>
  <c r="CL121" i="12"/>
  <c r="CM120" i="12"/>
  <c r="CL120" i="12"/>
  <c r="CM119" i="12"/>
  <c r="CL119" i="12"/>
  <c r="CL118" i="12"/>
  <c r="CL117" i="12"/>
  <c r="CM116" i="12"/>
  <c r="CL116" i="12"/>
  <c r="CL115" i="12"/>
  <c r="CL114" i="12"/>
  <c r="CM113" i="12"/>
  <c r="CL113" i="12"/>
  <c r="CL112" i="12"/>
  <c r="CL111" i="12"/>
  <c r="CM110" i="12"/>
  <c r="CL110" i="12"/>
  <c r="CL109" i="12"/>
  <c r="CL108" i="12"/>
  <c r="CM107" i="12"/>
  <c r="CL107" i="12"/>
  <c r="CM106" i="12"/>
  <c r="CL106" i="12"/>
  <c r="CM105" i="12"/>
  <c r="CL105" i="12"/>
  <c r="CM104" i="12"/>
  <c r="CL104" i="12"/>
  <c r="CL103" i="12"/>
  <c r="CL102" i="12"/>
  <c r="CL99" i="12"/>
  <c r="CL98" i="12"/>
  <c r="CL93" i="12"/>
  <c r="CL92" i="12"/>
  <c r="CL91" i="12"/>
  <c r="CM90" i="12"/>
  <c r="CL90" i="12"/>
  <c r="CM89" i="12"/>
  <c r="CL89" i="12"/>
  <c r="CM88" i="12"/>
  <c r="CL88" i="12"/>
  <c r="CM87" i="12"/>
  <c r="CL87" i="12"/>
  <c r="CM86" i="12"/>
  <c r="CL86" i="12"/>
  <c r="CM85" i="12"/>
  <c r="CL85" i="12"/>
  <c r="CM84" i="12"/>
  <c r="CL84" i="12"/>
  <c r="CM83" i="12"/>
  <c r="CL83" i="12"/>
  <c r="CM82" i="12"/>
  <c r="CL82" i="12"/>
  <c r="CM81" i="12"/>
  <c r="CL81" i="12"/>
  <c r="CM80" i="12"/>
  <c r="CL80" i="12"/>
  <c r="CM79" i="12"/>
  <c r="CL79" i="12"/>
  <c r="CM78" i="12"/>
  <c r="CL78" i="12"/>
  <c r="CM77" i="12"/>
  <c r="CL77" i="12"/>
  <c r="CM76" i="12"/>
  <c r="CL76" i="12"/>
  <c r="CM75" i="12"/>
  <c r="CL75" i="12"/>
  <c r="CM74" i="12"/>
  <c r="CL74" i="12"/>
  <c r="CM73" i="12"/>
  <c r="CL73" i="12"/>
  <c r="CM72" i="12"/>
  <c r="CL72" i="12"/>
  <c r="CM71" i="12"/>
  <c r="CL71" i="12"/>
  <c r="CM70" i="12"/>
  <c r="CL70" i="12"/>
  <c r="CM69" i="12"/>
  <c r="CL69" i="12"/>
  <c r="CM68" i="12"/>
  <c r="CL68" i="12"/>
  <c r="CM67" i="12"/>
  <c r="CL67" i="12"/>
  <c r="CL66" i="12"/>
  <c r="CM65" i="12"/>
  <c r="CL65" i="12"/>
  <c r="CL63" i="12"/>
  <c r="CL62" i="12"/>
  <c r="CM61" i="12"/>
  <c r="CL61" i="12"/>
  <c r="CM60" i="12"/>
  <c r="CL60" i="12"/>
  <c r="CM59" i="12"/>
  <c r="CL59" i="12"/>
  <c r="CM58" i="12"/>
  <c r="CL58" i="12"/>
  <c r="CL57" i="12"/>
  <c r="CM56" i="12"/>
  <c r="CL56" i="12"/>
  <c r="CM55" i="12"/>
  <c r="CL55" i="12"/>
  <c r="CL54" i="12"/>
  <c r="CL53" i="12"/>
  <c r="CL52" i="12"/>
  <c r="CL51" i="12"/>
  <c r="CM50" i="12"/>
  <c r="CL50" i="12"/>
  <c r="CM49" i="12"/>
  <c r="CL49" i="12"/>
  <c r="CL48" i="12"/>
  <c r="CL47" i="12"/>
  <c r="CL46" i="12"/>
  <c r="CM45" i="12"/>
  <c r="CL45" i="12"/>
  <c r="CL44" i="12"/>
  <c r="CM43" i="12"/>
  <c r="CL43" i="12"/>
  <c r="CM42" i="12"/>
  <c r="CL42" i="12"/>
  <c r="CL41" i="12"/>
  <c r="CL40" i="12"/>
  <c r="CL39" i="12"/>
  <c r="CL38" i="12"/>
  <c r="CL37" i="12"/>
  <c r="CM36" i="12"/>
  <c r="CL36" i="12"/>
  <c r="CL35" i="12"/>
  <c r="CL34" i="12"/>
  <c r="CM33" i="12"/>
  <c r="CL33" i="12"/>
  <c r="CM32" i="12"/>
  <c r="CL32" i="12"/>
  <c r="CM31" i="12"/>
  <c r="CL31" i="12"/>
  <c r="CL30" i="12"/>
  <c r="CL29" i="12"/>
  <c r="CM28" i="12"/>
  <c r="CL28" i="12"/>
  <c r="CM27" i="12"/>
  <c r="CL27" i="12"/>
  <c r="CM26" i="12"/>
  <c r="CL26" i="12"/>
  <c r="CM25" i="12"/>
  <c r="CL25" i="12"/>
  <c r="CL24" i="12"/>
  <c r="CM23" i="12"/>
  <c r="CL23" i="12"/>
  <c r="CL22" i="12"/>
  <c r="CL21" i="12"/>
  <c r="CL20" i="12"/>
  <c r="CM19" i="12"/>
  <c r="CL19" i="12"/>
  <c r="CM18" i="12"/>
  <c r="CL18" i="12"/>
  <c r="CM17" i="12"/>
  <c r="CL17" i="12"/>
  <c r="CM16" i="12"/>
  <c r="CL16" i="12"/>
  <c r="CL15" i="12"/>
  <c r="CL14" i="12"/>
  <c r="CF91" i="12"/>
  <c r="CG89" i="12"/>
  <c r="CI89" i="12" s="1"/>
  <c r="CF89" i="12"/>
  <c r="CH89" i="12" s="1"/>
  <c r="CG88" i="12"/>
  <c r="CI88" i="12" s="1"/>
  <c r="CF88" i="12"/>
  <c r="CH88" i="12" s="1"/>
  <c r="CG87" i="12"/>
  <c r="CI87" i="12" s="1"/>
  <c r="CF87" i="12"/>
  <c r="CH87" i="12" s="1"/>
  <c r="CG86" i="12"/>
  <c r="CI86" i="12" s="1"/>
  <c r="CF86" i="12"/>
  <c r="CH86" i="12" s="1"/>
  <c r="CG85" i="12"/>
  <c r="CI85" i="12" s="1"/>
  <c r="CF85" i="12"/>
  <c r="CH85" i="12" s="1"/>
  <c r="CG84" i="12"/>
  <c r="CI84" i="12" s="1"/>
  <c r="CF84" i="12"/>
  <c r="CH84" i="12" s="1"/>
  <c r="CG83" i="12"/>
  <c r="CI83" i="12" s="1"/>
  <c r="CF83" i="12"/>
  <c r="CH83" i="12" s="1"/>
  <c r="CG82" i="12"/>
  <c r="CI82" i="12" s="1"/>
  <c r="CF82" i="12"/>
  <c r="CH82" i="12" s="1"/>
  <c r="CG81" i="12"/>
  <c r="CI81" i="12" s="1"/>
  <c r="CF81" i="12"/>
  <c r="CH81" i="12" s="1"/>
  <c r="CG80" i="12"/>
  <c r="CI80" i="12" s="1"/>
  <c r="CF80" i="12"/>
  <c r="CH80" i="12" s="1"/>
  <c r="CG79" i="12"/>
  <c r="CI79" i="12" s="1"/>
  <c r="CF79" i="12"/>
  <c r="CH79" i="12" s="1"/>
  <c r="CG78" i="12"/>
  <c r="CI78" i="12" s="1"/>
  <c r="CF78" i="12"/>
  <c r="CH78" i="12" s="1"/>
  <c r="CG77" i="12"/>
  <c r="CI77" i="12" s="1"/>
  <c r="CF77" i="12"/>
  <c r="CH77" i="12" s="1"/>
  <c r="CF76" i="12"/>
  <c r="CH76" i="12" s="1"/>
  <c r="CG75" i="12"/>
  <c r="CI75" i="12" s="1"/>
  <c r="CF75" i="12"/>
  <c r="CH75" i="12" s="1"/>
  <c r="CG74" i="12"/>
  <c r="CI74" i="12" s="1"/>
  <c r="CF74" i="12"/>
  <c r="CH74" i="12" s="1"/>
  <c r="CG73" i="12"/>
  <c r="CI73" i="12" s="1"/>
  <c r="CF73" i="12"/>
  <c r="CH73" i="12" s="1"/>
  <c r="CG72" i="12"/>
  <c r="CI72" i="12" s="1"/>
  <c r="CF72" i="12"/>
  <c r="CH72" i="12" s="1"/>
  <c r="CG71" i="12"/>
  <c r="CI71" i="12" s="1"/>
  <c r="CF71" i="12"/>
  <c r="CH71" i="12" s="1"/>
  <c r="CG70" i="12"/>
  <c r="CI70" i="12" s="1"/>
  <c r="CF70" i="12"/>
  <c r="CH70" i="12" s="1"/>
  <c r="CG69" i="12"/>
  <c r="CI69" i="12" s="1"/>
  <c r="CF69" i="12"/>
  <c r="CH69" i="12" s="1"/>
  <c r="CG68" i="12"/>
  <c r="CI68" i="12" s="1"/>
  <c r="CF68" i="12"/>
  <c r="CG67" i="12"/>
  <c r="CI67" i="12" s="1"/>
  <c r="CF67" i="12"/>
  <c r="CH67" i="12" s="1"/>
  <c r="CF66" i="12"/>
  <c r="CH66" i="12" s="1"/>
  <c r="CG65" i="12"/>
  <c r="CI65" i="12" s="1"/>
  <c r="CF65" i="12"/>
  <c r="CF121" i="12" s="1"/>
  <c r="CH121" i="12" s="1"/>
  <c r="CG63" i="12"/>
  <c r="CI63" i="12" s="1"/>
  <c r="CF63" i="12"/>
  <c r="CH63" i="12" s="1"/>
  <c r="CG62" i="12"/>
  <c r="CI62" i="12" s="1"/>
  <c r="CF62" i="12"/>
  <c r="CH62" i="12" s="1"/>
  <c r="CG61" i="12"/>
  <c r="CI61" i="12" s="1"/>
  <c r="CF61" i="12"/>
  <c r="CH61" i="12" s="1"/>
  <c r="CG60" i="12"/>
  <c r="CI60" i="12" s="1"/>
  <c r="CF60" i="12"/>
  <c r="CH60" i="12" s="1"/>
  <c r="CG59" i="12"/>
  <c r="CI59" i="12" s="1"/>
  <c r="CF59" i="12"/>
  <c r="CH59" i="12" s="1"/>
  <c r="CG58" i="12"/>
  <c r="CI58" i="12" s="1"/>
  <c r="CF58" i="12"/>
  <c r="CH58" i="12" s="1"/>
  <c r="CG57" i="12"/>
  <c r="CI57" i="12" s="1"/>
  <c r="CF57" i="12"/>
  <c r="CH57" i="12" s="1"/>
  <c r="CG56" i="12"/>
  <c r="CI56" i="12" s="1"/>
  <c r="CF56" i="12"/>
  <c r="CH56" i="12" s="1"/>
  <c r="CG55" i="12"/>
  <c r="CI55" i="12" s="1"/>
  <c r="CF55" i="12"/>
  <c r="CH55" i="12" s="1"/>
  <c r="CG54" i="12"/>
  <c r="CI54" i="12" s="1"/>
  <c r="CF54" i="12"/>
  <c r="CH54" i="12" s="1"/>
  <c r="CG53" i="12"/>
  <c r="CI53" i="12" s="1"/>
  <c r="CF53" i="12"/>
  <c r="CH53" i="12" s="1"/>
  <c r="CG52" i="12"/>
  <c r="CI52" i="12" s="1"/>
  <c r="CF52" i="12"/>
  <c r="CH52" i="12" s="1"/>
  <c r="CG51" i="12"/>
  <c r="CI51" i="12" s="1"/>
  <c r="CF51" i="12"/>
  <c r="CH51" i="12" s="1"/>
  <c r="CG50" i="12"/>
  <c r="CI50" i="12" s="1"/>
  <c r="CF50" i="12"/>
  <c r="CH50" i="12" s="1"/>
  <c r="CG49" i="12"/>
  <c r="CI49" i="12" s="1"/>
  <c r="CF49" i="12"/>
  <c r="CH49" i="12" s="1"/>
  <c r="CG48" i="12"/>
  <c r="CI48" i="12" s="1"/>
  <c r="CF48" i="12"/>
  <c r="CH48" i="12" s="1"/>
  <c r="CG47" i="12"/>
  <c r="CI47" i="12" s="1"/>
  <c r="CF47" i="12"/>
  <c r="CH47" i="12" s="1"/>
  <c r="CG46" i="12"/>
  <c r="CI46" i="12" s="1"/>
  <c r="CF46" i="12"/>
  <c r="CH46" i="12" s="1"/>
  <c r="CG45" i="12"/>
  <c r="CI45" i="12" s="1"/>
  <c r="CF45" i="12"/>
  <c r="CH45" i="12" s="1"/>
  <c r="CG44" i="12"/>
  <c r="CI44" i="12" s="1"/>
  <c r="CF44" i="12"/>
  <c r="CH44" i="12" s="1"/>
  <c r="CG43" i="12"/>
  <c r="CI43" i="12" s="1"/>
  <c r="CF43" i="12"/>
  <c r="CH43" i="12" s="1"/>
  <c r="CG42" i="12"/>
  <c r="CI42" i="12" s="1"/>
  <c r="CF42" i="12"/>
  <c r="CH42" i="12" s="1"/>
  <c r="CG41" i="12"/>
  <c r="CI41" i="12" s="1"/>
  <c r="CF41" i="12"/>
  <c r="CH41" i="12" s="1"/>
  <c r="CG40" i="12"/>
  <c r="CI40" i="12" s="1"/>
  <c r="CF40" i="12"/>
  <c r="CH40" i="12" s="1"/>
  <c r="CG39" i="12"/>
  <c r="CI39" i="12" s="1"/>
  <c r="CF39" i="12"/>
  <c r="CH39" i="12" s="1"/>
  <c r="CG38" i="12"/>
  <c r="CI38" i="12" s="1"/>
  <c r="CF38" i="12"/>
  <c r="CH38" i="12" s="1"/>
  <c r="CG37" i="12"/>
  <c r="CI37" i="12" s="1"/>
  <c r="CF37" i="12"/>
  <c r="CH37" i="12" s="1"/>
  <c r="CG36" i="12"/>
  <c r="CI36" i="12" s="1"/>
  <c r="CF36" i="12"/>
  <c r="CH36" i="12" s="1"/>
  <c r="CG35" i="12"/>
  <c r="CI35" i="12" s="1"/>
  <c r="CF35" i="12"/>
  <c r="CH35" i="12" s="1"/>
  <c r="CG34" i="12"/>
  <c r="CI34" i="12" s="1"/>
  <c r="CF34" i="12"/>
  <c r="CH34" i="12" s="1"/>
  <c r="CG33" i="12"/>
  <c r="CI33" i="12" s="1"/>
  <c r="CF33" i="12"/>
  <c r="CH33" i="12" s="1"/>
  <c r="CG32" i="12"/>
  <c r="CI32" i="12" s="1"/>
  <c r="CF32" i="12"/>
  <c r="CH32" i="12" s="1"/>
  <c r="CG31" i="12"/>
  <c r="CI31" i="12" s="1"/>
  <c r="CF31" i="12"/>
  <c r="CH31" i="12" s="1"/>
  <c r="CG30" i="12"/>
  <c r="CI30" i="12" s="1"/>
  <c r="CF30" i="12"/>
  <c r="CH30" i="12" s="1"/>
  <c r="CG29" i="12"/>
  <c r="CI29" i="12" s="1"/>
  <c r="CF29" i="12"/>
  <c r="CH29" i="12" s="1"/>
  <c r="CG28" i="12"/>
  <c r="CF28" i="12"/>
  <c r="CG27" i="12"/>
  <c r="CI27" i="12" s="1"/>
  <c r="CF27" i="12"/>
  <c r="CH27" i="12" s="1"/>
  <c r="CG26" i="12"/>
  <c r="CI26" i="12" s="1"/>
  <c r="CF26" i="12"/>
  <c r="CH26" i="12" s="1"/>
  <c r="CG25" i="12"/>
  <c r="CI25" i="12" s="1"/>
  <c r="CF25" i="12"/>
  <c r="CH25" i="12" s="1"/>
  <c r="CG24" i="12"/>
  <c r="CI24" i="12" s="1"/>
  <c r="CF24" i="12"/>
  <c r="CH24" i="12" s="1"/>
  <c r="CG23" i="12"/>
  <c r="CI23" i="12" s="1"/>
  <c r="CF23" i="12"/>
  <c r="CH23" i="12" s="1"/>
  <c r="CG22" i="12"/>
  <c r="CI22" i="12" s="1"/>
  <c r="CF22" i="12"/>
  <c r="CH22" i="12" s="1"/>
  <c r="CG21" i="12"/>
  <c r="CI21" i="12" s="1"/>
  <c r="CF21" i="12"/>
  <c r="CH21" i="12" s="1"/>
  <c r="CG20" i="12"/>
  <c r="CI20" i="12" s="1"/>
  <c r="CF20" i="12"/>
  <c r="CH20" i="12" s="1"/>
  <c r="CG19" i="12"/>
  <c r="CI19" i="12" s="1"/>
  <c r="CF19" i="12"/>
  <c r="CH19" i="12" s="1"/>
  <c r="CG18" i="12"/>
  <c r="CI18" i="12" s="1"/>
  <c r="CF18" i="12"/>
  <c r="CH18" i="12" s="1"/>
  <c r="CG17" i="12"/>
  <c r="CI17" i="12" s="1"/>
  <c r="CF17" i="12"/>
  <c r="CH17" i="12" s="1"/>
  <c r="CG16" i="12"/>
  <c r="CF16" i="12"/>
  <c r="CH16" i="12" s="1"/>
  <c r="CG15" i="12"/>
  <c r="CI15" i="12" s="1"/>
  <c r="CF15" i="12"/>
  <c r="CH15" i="12" s="1"/>
  <c r="CF14" i="12"/>
  <c r="CH14" i="12" s="1"/>
  <c r="CG14" i="12"/>
  <c r="CI14" i="12" s="1"/>
  <c r="CU114" i="12"/>
  <c r="CU102" i="12"/>
  <c r="CQ115" i="12"/>
  <c r="CQ114" i="12"/>
  <c r="CQ112" i="12"/>
  <c r="CQ102" i="12"/>
  <c r="CM118" i="12"/>
  <c r="CU98" i="12"/>
  <c r="CF115" i="12" l="1"/>
  <c r="CH115" i="12" s="1"/>
  <c r="CG106" i="12"/>
  <c r="CI106" i="12" s="1"/>
  <c r="CG109" i="12"/>
  <c r="CI109" i="12" s="1"/>
  <c r="CF103" i="12"/>
  <c r="CH103" i="12" s="1"/>
  <c r="CH65" i="12"/>
  <c r="CF106" i="12"/>
  <c r="CH106" i="12" s="1"/>
  <c r="CH91" i="12"/>
  <c r="CI16" i="12"/>
  <c r="CH68" i="12"/>
  <c r="CG121" i="12"/>
  <c r="CI121" i="12" s="1"/>
  <c r="CG118" i="12"/>
  <c r="CI118" i="12" s="1"/>
  <c r="CF118" i="12"/>
  <c r="CH118" i="12" s="1"/>
  <c r="CQ93" i="12"/>
  <c r="CM93" i="12"/>
  <c r="CU115" i="12"/>
  <c r="CU103" i="12"/>
  <c r="CM117" i="12"/>
  <c r="CQ117" i="12"/>
  <c r="CQ118" i="12"/>
  <c r="CM108" i="12"/>
  <c r="CQ108" i="12"/>
  <c r="CQ109" i="12"/>
  <c r="CQ103" i="12"/>
  <c r="CM102" i="12"/>
  <c r="CF109" i="12"/>
  <c r="CH109" i="12" s="1"/>
  <c r="CF112" i="12"/>
  <c r="CH112" i="12" s="1"/>
  <c r="CG103" i="12"/>
  <c r="CI103" i="12" s="1"/>
  <c r="CG112" i="12"/>
  <c r="CI112" i="12" s="1"/>
  <c r="CM112" i="12" l="1"/>
  <c r="CM114" i="12"/>
  <c r="CM115" i="12"/>
  <c r="CM111" i="12"/>
  <c r="CQ111" i="12"/>
  <c r="CM109" i="12"/>
  <c r="CM103" i="12"/>
  <c r="CU40" i="12" l="1"/>
  <c r="CQ29" i="12"/>
  <c r="CM98" i="12"/>
  <c r="CM54" i="12"/>
  <c r="CM44" i="12"/>
  <c r="CM37" i="12"/>
  <c r="CM30" i="12"/>
  <c r="CM21" i="12"/>
  <c r="CU14" i="12"/>
  <c r="CM39" i="12" l="1"/>
  <c r="CM38" i="12"/>
  <c r="CM22" i="12"/>
  <c r="CM24" i="12"/>
  <c r="CM15" i="12"/>
  <c r="CQ14" i="12"/>
  <c r="CM41" i="12"/>
  <c r="CM40" i="12"/>
  <c r="CU63" i="12"/>
  <c r="CQ20" i="12"/>
  <c r="CM62" i="12"/>
  <c r="CQ57" i="12"/>
  <c r="CM35" i="12"/>
  <c r="CQ34" i="12"/>
  <c r="CM53" i="12"/>
  <c r="CM52" i="12"/>
  <c r="CQ51" i="12"/>
  <c r="CM48" i="12"/>
  <c r="CQ46" i="12"/>
  <c r="CM47" i="12"/>
  <c r="CM14" i="12" l="1"/>
  <c r="CU66" i="12"/>
  <c r="CM20" i="12"/>
  <c r="CM57" i="12"/>
  <c r="CM29" i="12"/>
  <c r="CM34" i="12"/>
  <c r="CM63" i="12"/>
  <c r="CM51" i="12"/>
  <c r="CQ63" i="12"/>
  <c r="CM46" i="12"/>
  <c r="CQ91" i="12" l="1"/>
  <c r="CU91" i="12"/>
  <c r="CM66" i="12"/>
  <c r="CQ66" i="12"/>
  <c r="CM91" i="12"/>
  <c r="CQ99" i="12" l="1"/>
  <c r="CG66" i="12"/>
  <c r="CI66" i="12" s="1"/>
  <c r="CG91" i="12" l="1"/>
  <c r="E76" i="12" l="1"/>
  <c r="CG76" i="12" s="1"/>
  <c r="CI76" i="12" l="1"/>
  <c r="CG115" i="12"/>
  <c r="CI115" i="12" s="1"/>
  <c r="DP101" i="12"/>
  <c r="DL101" i="12"/>
  <c r="DH101" i="12"/>
  <c r="DD101" i="12"/>
  <c r="CW122" i="12" l="1"/>
  <c r="CW121" i="12"/>
  <c r="CW120" i="12"/>
  <c r="CW119" i="12"/>
  <c r="CW118" i="12"/>
  <c r="CW117" i="12"/>
  <c r="CW116" i="12"/>
  <c r="CW115" i="12"/>
  <c r="CW114" i="12"/>
  <c r="CW113" i="12"/>
  <c r="CW112" i="12"/>
  <c r="CW111" i="12"/>
  <c r="CW110" i="12"/>
  <c r="CW109" i="12"/>
  <c r="CW108" i="12"/>
  <c r="CW107" i="12"/>
  <c r="CW106" i="12"/>
  <c r="CW105" i="12"/>
  <c r="CW104" i="12"/>
  <c r="CW103" i="12"/>
  <c r="CW102" i="12"/>
  <c r="DH122" i="12"/>
  <c r="DI122" i="12" s="1"/>
  <c r="DH119" i="12"/>
  <c r="DI119" i="12" s="1"/>
  <c r="DH116" i="12"/>
  <c r="DI116" i="12" s="1"/>
  <c r="DH113" i="12"/>
  <c r="DI113" i="12" s="1"/>
  <c r="DH110" i="12"/>
  <c r="DI110" i="12" s="1"/>
  <c r="DH104" i="12"/>
  <c r="DI104" i="12" s="1"/>
  <c r="DH107" i="12" l="1"/>
  <c r="DD122" i="12" l="1"/>
  <c r="DE122" i="12" s="1"/>
  <c r="DD119" i="12"/>
  <c r="DE119" i="12" s="1"/>
  <c r="DD116" i="12"/>
  <c r="DE116" i="12" s="1"/>
  <c r="DD113" i="12"/>
  <c r="DE113" i="12" s="1"/>
  <c r="DD110" i="12"/>
  <c r="DE110" i="12" s="1"/>
  <c r="DD107" i="12"/>
  <c r="DD104" i="12"/>
  <c r="DE104" i="12" s="1"/>
  <c r="DD121" i="12" l="1"/>
  <c r="DE121" i="12" s="1"/>
  <c r="DH106" i="12"/>
  <c r="DI106" i="12" s="1"/>
  <c r="DH121" i="12"/>
  <c r="DI121" i="12" s="1"/>
  <c r="DH118" i="12"/>
  <c r="DI118" i="12" s="1"/>
  <c r="DD106" i="12" l="1"/>
  <c r="DE106" i="12" s="1"/>
  <c r="DD120" i="12"/>
  <c r="DE120" i="12" s="1"/>
  <c r="DH120" i="12"/>
  <c r="DI120" i="12" s="1"/>
  <c r="DD118" i="12"/>
  <c r="DE118" i="12" s="1"/>
  <c r="DD105" i="12"/>
  <c r="DE105" i="12" s="1"/>
  <c r="DH105" i="12"/>
  <c r="DI105" i="12" s="1"/>
  <c r="DD117" i="12"/>
  <c r="DE117" i="12" s="1"/>
  <c r="DH117" i="12"/>
  <c r="DI117" i="12" s="1"/>
  <c r="CU92" i="12" l="1"/>
  <c r="CM92" i="12" l="1"/>
  <c r="CU99" i="12" l="1"/>
  <c r="DH109" i="12"/>
  <c r="DI109" i="12" s="1"/>
  <c r="DD108" i="12" l="1"/>
  <c r="DE108" i="12" s="1"/>
  <c r="DH108" i="12"/>
  <c r="DI108" i="12" s="1"/>
  <c r="DL114" i="12" l="1"/>
  <c r="DL115" i="12"/>
  <c r="DM115" i="12" s="1"/>
  <c r="DD109" i="12"/>
  <c r="DE109" i="12" s="1"/>
  <c r="DH114" i="12" l="1"/>
  <c r="DI114" i="12" s="1"/>
  <c r="DH115" i="12"/>
  <c r="DI115" i="12" s="1"/>
  <c r="DH103" i="12"/>
  <c r="DI103" i="12" s="1"/>
  <c r="DL102" i="12"/>
  <c r="DM102" i="12" s="1"/>
  <c r="DL103" i="12"/>
  <c r="DM103" i="12" s="1"/>
  <c r="DH102" i="12"/>
  <c r="DI102" i="12" s="1"/>
  <c r="DH112" i="12" l="1"/>
  <c r="DI112" i="12" s="1"/>
  <c r="DD114" i="12"/>
  <c r="DE114" i="12" s="1"/>
  <c r="DD103" i="12"/>
  <c r="DE103" i="12" s="1"/>
  <c r="DD102" i="12"/>
  <c r="DE102" i="12" s="1"/>
  <c r="CM99" i="12" l="1"/>
  <c r="DH111" i="12"/>
  <c r="DI111" i="12" s="1"/>
  <c r="DD111" i="12"/>
  <c r="DE111" i="12" s="1"/>
  <c r="DD115" i="12"/>
  <c r="DE115" i="12" s="1"/>
  <c r="DD112" i="12" l="1"/>
  <c r="DE112" i="12" s="1"/>
  <c r="CU65" i="12"/>
  <c r="CT65" i="12"/>
  <c r="CX56" i="12"/>
  <c r="CX35" i="12"/>
  <c r="DL15" i="12" l="1"/>
  <c r="DM15" i="12" s="1"/>
  <c r="CZ23" i="12"/>
  <c r="CX71" i="12"/>
  <c r="DH86" i="12"/>
  <c r="DI86" i="12" s="1"/>
  <c r="DH92" i="12"/>
  <c r="DI92" i="12" s="1"/>
  <c r="DH23" i="12"/>
  <c r="DI23" i="12" s="1"/>
  <c r="DA23" i="12"/>
  <c r="CX23" i="12"/>
  <c r="DD23" i="12"/>
  <c r="DE23" i="12" s="1"/>
  <c r="CY23" i="12"/>
  <c r="DH84" i="12"/>
  <c r="DI84" i="12" s="1"/>
  <c r="DH88" i="12"/>
  <c r="DI88" i="12" s="1"/>
  <c r="DL27" i="12"/>
  <c r="DL38" i="12"/>
  <c r="CX45" i="12"/>
  <c r="CX47" i="12"/>
  <c r="CX18" i="12"/>
  <c r="CX26" i="12"/>
  <c r="DH87" i="12"/>
  <c r="DI87" i="12" s="1"/>
  <c r="CZ17" i="12"/>
  <c r="DA17" i="12" s="1"/>
  <c r="CX76" i="12"/>
  <c r="CX77" i="12"/>
  <c r="CY73" i="12"/>
  <c r="CZ35" i="12"/>
  <c r="DA35" i="12" s="1"/>
  <c r="DL18" i="12"/>
  <c r="CZ19" i="12"/>
  <c r="DA19" i="12" s="1"/>
  <c r="DL25" i="12"/>
  <c r="DH37" i="12"/>
  <c r="DI37" i="12" s="1"/>
  <c r="CY54" i="12"/>
  <c r="DL22" i="12"/>
  <c r="DH24" i="12"/>
  <c r="DI24" i="12" s="1"/>
  <c r="DH50" i="12"/>
  <c r="DL51" i="12"/>
  <c r="CY69" i="12"/>
  <c r="DP69" i="12" s="1"/>
  <c r="DH19" i="12"/>
  <c r="DL23" i="12"/>
  <c r="CZ30" i="12"/>
  <c r="DA30" i="12" s="1"/>
  <c r="DL31" i="12"/>
  <c r="CX40" i="12"/>
  <c r="DL44" i="12"/>
  <c r="DM44" i="12" s="1"/>
  <c r="CY48" i="12"/>
  <c r="DL54" i="12"/>
  <c r="DH65" i="12"/>
  <c r="DI65" i="12" s="1"/>
  <c r="DH77" i="12"/>
  <c r="CX81" i="12"/>
  <c r="DL92" i="12"/>
  <c r="DM92" i="12" s="1"/>
  <c r="DL33" i="12"/>
  <c r="DL48" i="12"/>
  <c r="CX24" i="12"/>
  <c r="DL26" i="12"/>
  <c r="CX30" i="12"/>
  <c r="DL53" i="12"/>
  <c r="CZ58" i="12"/>
  <c r="DA58" i="12" s="1"/>
  <c r="DL68" i="12"/>
  <c r="DH71" i="12"/>
  <c r="DI71" i="12" s="1"/>
  <c r="CX89" i="12"/>
  <c r="CX19" i="12"/>
  <c r="DL30" i="12"/>
  <c r="CY45" i="12"/>
  <c r="DP45" i="12" s="1"/>
  <c r="DQ45" i="12" s="1"/>
  <c r="CY16" i="12"/>
  <c r="CZ21" i="12"/>
  <c r="DA21" i="12" s="1"/>
  <c r="DL24" i="12"/>
  <c r="DH26" i="12"/>
  <c r="DI26" i="12" s="1"/>
  <c r="DL28" i="12"/>
  <c r="DL29" i="12"/>
  <c r="CX31" i="12"/>
  <c r="DH33" i="12"/>
  <c r="CZ36" i="12"/>
  <c r="DL37" i="12"/>
  <c r="DL45" i="12"/>
  <c r="DL47" i="12"/>
  <c r="DL49" i="12"/>
  <c r="DL50" i="12"/>
  <c r="DH56" i="12"/>
  <c r="DI56" i="12" s="1"/>
  <c r="DH17" i="12"/>
  <c r="CZ31" i="12"/>
  <c r="DA31" i="12" s="1"/>
  <c r="CX44" i="12"/>
  <c r="DL46" i="12"/>
  <c r="CX17" i="12"/>
  <c r="CX43" i="12"/>
  <c r="CZ45" i="12"/>
  <c r="DA45" i="12" s="1"/>
  <c r="DL59" i="12"/>
  <c r="CZ52" i="12"/>
  <c r="DA52" i="12" s="1"/>
  <c r="CZ54" i="12"/>
  <c r="DA54" i="12" s="1"/>
  <c r="CZ76" i="12"/>
  <c r="DA76" i="12" s="1"/>
  <c r="CZ82" i="12"/>
  <c r="DA82" i="12" s="1"/>
  <c r="DL16" i="12"/>
  <c r="DD17" i="12"/>
  <c r="DL19" i="12"/>
  <c r="DL21" i="12"/>
  <c r="CZ33" i="12"/>
  <c r="CZ56" i="12"/>
  <c r="DA56" i="12" s="1"/>
  <c r="CZ65" i="12"/>
  <c r="DA65" i="12" s="1"/>
  <c r="CY31" i="12"/>
  <c r="DH74" i="12"/>
  <c r="DI74" i="12" s="1"/>
  <c r="CX16" i="12"/>
  <c r="CZ16" i="12"/>
  <c r="DA16" i="12" s="1"/>
  <c r="DH16" i="12"/>
  <c r="DL17" i="12"/>
  <c r="CZ22" i="12"/>
  <c r="DA22" i="12" s="1"/>
  <c r="CZ24" i="12"/>
  <c r="DA24" i="12" s="1"/>
  <c r="CZ25" i="12"/>
  <c r="CZ43" i="12"/>
  <c r="DA43" i="12" s="1"/>
  <c r="DL52" i="12"/>
  <c r="CZ73" i="12"/>
  <c r="DA73" i="12" s="1"/>
  <c r="CY39" i="12"/>
  <c r="DH61" i="12"/>
  <c r="DI61" i="12" s="1"/>
  <c r="DL32" i="12"/>
  <c r="DL42" i="12"/>
  <c r="CY53" i="12"/>
  <c r="DH54" i="12"/>
  <c r="DI54" i="12" s="1"/>
  <c r="DL55" i="12"/>
  <c r="DL60" i="12"/>
  <c r="DL61" i="12"/>
  <c r="DL62" i="12"/>
  <c r="DH75" i="12"/>
  <c r="DI75" i="12" s="1"/>
  <c r="CZ89" i="12"/>
  <c r="DA89" i="12" s="1"/>
  <c r="CZ28" i="12"/>
  <c r="DA28" i="12" s="1"/>
  <c r="CY30" i="12"/>
  <c r="DH31" i="12"/>
  <c r="DI31" i="12" s="1"/>
  <c r="DD33" i="12"/>
  <c r="DL39" i="12"/>
  <c r="DD45" i="12"/>
  <c r="DE45" i="12" s="1"/>
  <c r="DL57" i="12"/>
  <c r="CZ69" i="12"/>
  <c r="DL34" i="12"/>
  <c r="DD35" i="12"/>
  <c r="DE35" i="12" s="1"/>
  <c r="DL35" i="12"/>
  <c r="DH45" i="12"/>
  <c r="DI45" i="12" s="1"/>
  <c r="CZ49" i="12"/>
  <c r="DA49" i="12" s="1"/>
  <c r="CZ59" i="12"/>
  <c r="DA59" i="12" s="1"/>
  <c r="DH62" i="12"/>
  <c r="DI62" i="12" s="1"/>
  <c r="CY70" i="12"/>
  <c r="CZ70" i="12"/>
  <c r="DA70" i="12" s="1"/>
  <c r="CY18" i="12"/>
  <c r="DP18" i="12" s="1"/>
  <c r="DQ18" i="12" s="1"/>
  <c r="DD18" i="12"/>
  <c r="DE18" i="12" s="1"/>
  <c r="DD19" i="12"/>
  <c r="CY19" i="12"/>
  <c r="CZ20" i="12"/>
  <c r="DA20" i="12" s="1"/>
  <c r="DH21" i="12"/>
  <c r="DI21" i="12" s="1"/>
  <c r="DH32" i="12"/>
  <c r="DI32" i="12" s="1"/>
  <c r="CX15" i="12"/>
  <c r="DL20" i="12"/>
  <c r="CX27" i="12"/>
  <c r="CX20" i="12"/>
  <c r="DH29" i="12"/>
  <c r="DI29" i="12" s="1"/>
  <c r="CZ15" i="12"/>
  <c r="DA15" i="12" s="1"/>
  <c r="CZ26" i="12"/>
  <c r="DA26" i="12" s="1"/>
  <c r="DH28" i="12"/>
  <c r="DI28" i="12" s="1"/>
  <c r="CX32" i="12"/>
  <c r="CY43" i="12"/>
  <c r="DD43" i="12"/>
  <c r="DE43" i="12" s="1"/>
  <c r="CZ55" i="12"/>
  <c r="DA55" i="12" s="1"/>
  <c r="DD16" i="12"/>
  <c r="CX21" i="12"/>
  <c r="DH35" i="12"/>
  <c r="DI35" i="12" s="1"/>
  <c r="DH39" i="12"/>
  <c r="DI39" i="12" s="1"/>
  <c r="CX42" i="12"/>
  <c r="DL43" i="12"/>
  <c r="CX49" i="12"/>
  <c r="DD50" i="12"/>
  <c r="CZ53" i="12"/>
  <c r="DA53" i="12" s="1"/>
  <c r="CX55" i="12"/>
  <c r="DL56" i="12"/>
  <c r="CZ79" i="12"/>
  <c r="DA79" i="12" s="1"/>
  <c r="CZ18" i="12"/>
  <c r="DA18" i="12" s="1"/>
  <c r="CZ32" i="12"/>
  <c r="DA32" i="12" s="1"/>
  <c r="DL40" i="12"/>
  <c r="DM40" i="12" s="1"/>
  <c r="DL41" i="12"/>
  <c r="DM41" i="12" s="1"/>
  <c r="CZ42" i="12"/>
  <c r="DA42" i="12" s="1"/>
  <c r="DH15" i="12"/>
  <c r="DI15" i="12" s="1"/>
  <c r="DH30" i="12"/>
  <c r="DI30" i="12" s="1"/>
  <c r="CX39" i="12"/>
  <c r="CZ39" i="12"/>
  <c r="DA39" i="12" s="1"/>
  <c r="CX41" i="12"/>
  <c r="DD44" i="12"/>
  <c r="DE44" i="12" s="1"/>
  <c r="DH48" i="12"/>
  <c r="DI48" i="12" s="1"/>
  <c r="CX53" i="12"/>
  <c r="CY65" i="12"/>
  <c r="DD65" i="12"/>
  <c r="DE65" i="12" s="1"/>
  <c r="CX80" i="12"/>
  <c r="CX52" i="12"/>
  <c r="CY56" i="12"/>
  <c r="DP56" i="12" s="1"/>
  <c r="DQ56" i="12" s="1"/>
  <c r="DD56" i="12"/>
  <c r="DE56" i="12" s="1"/>
  <c r="CZ83" i="12"/>
  <c r="DA83" i="12" s="1"/>
  <c r="CZ34" i="12"/>
  <c r="DA34" i="12" s="1"/>
  <c r="CX37" i="12"/>
  <c r="CZ38" i="12"/>
  <c r="DA38" i="12" s="1"/>
  <c r="CZ46" i="12"/>
  <c r="DA46" i="12" s="1"/>
  <c r="DH47" i="12"/>
  <c r="DI47" i="12" s="1"/>
  <c r="CZ50" i="12"/>
  <c r="DH70" i="12"/>
  <c r="DI70" i="12" s="1"/>
  <c r="CX72" i="12"/>
  <c r="CX73" i="12"/>
  <c r="DH76" i="12"/>
  <c r="DI76" i="12" s="1"/>
  <c r="CZ85" i="12"/>
  <c r="DA85" i="12" s="1"/>
  <c r="CZ37" i="12"/>
  <c r="DA37" i="12" s="1"/>
  <c r="DH42" i="12"/>
  <c r="DI42" i="12" s="1"/>
  <c r="CZ47" i="12"/>
  <c r="DA47" i="12" s="1"/>
  <c r="CZ48" i="12"/>
  <c r="DA48" i="12" s="1"/>
  <c r="DH49" i="12"/>
  <c r="DI49" i="12" s="1"/>
  <c r="CZ51" i="12"/>
  <c r="DA51" i="12" s="1"/>
  <c r="DH53" i="12"/>
  <c r="DI53" i="12" s="1"/>
  <c r="DH55" i="12"/>
  <c r="DI55" i="12" s="1"/>
  <c r="DL58" i="12"/>
  <c r="CX59" i="12"/>
  <c r="CX61" i="12"/>
  <c r="CZ61" i="12"/>
  <c r="DA61" i="12" s="1"/>
  <c r="CX62" i="12"/>
  <c r="CZ62" i="12"/>
  <c r="DA62" i="12" s="1"/>
  <c r="CY67" i="12"/>
  <c r="DH69" i="12"/>
  <c r="DD69" i="12"/>
  <c r="CZ74" i="12"/>
  <c r="DA74" i="12" s="1"/>
  <c r="CZ77" i="12"/>
  <c r="DA77" i="12" s="1"/>
  <c r="CX82" i="12"/>
  <c r="CX83" i="12"/>
  <c r="DH44" i="12"/>
  <c r="DI44" i="12" s="1"/>
  <c r="CZ60" i="12"/>
  <c r="DA60" i="12" s="1"/>
  <c r="DH73" i="12"/>
  <c r="DI73" i="12" s="1"/>
  <c r="CX79" i="12"/>
  <c r="CY89" i="12"/>
  <c r="CX60" i="12"/>
  <c r="CY62" i="12"/>
  <c r="CX65" i="12"/>
  <c r="DD71" i="12"/>
  <c r="DE71" i="12" s="1"/>
  <c r="CY71" i="12"/>
  <c r="CX74" i="12"/>
  <c r="CX75" i="12"/>
  <c r="CY77" i="12"/>
  <c r="DD77" i="12"/>
  <c r="CZ81" i="12"/>
  <c r="DA81" i="12" s="1"/>
  <c r="DH59" i="12"/>
  <c r="DI59" i="12" s="1"/>
  <c r="DL67" i="12"/>
  <c r="DH68" i="12"/>
  <c r="DI68" i="12" s="1"/>
  <c r="CZ71" i="12"/>
  <c r="DA71" i="12" s="1"/>
  <c r="CZ75" i="12"/>
  <c r="DA75" i="12" s="1"/>
  <c r="DH82" i="12"/>
  <c r="DI82" i="12" s="1"/>
  <c r="DH83" i="12"/>
  <c r="CX84" i="12"/>
  <c r="CX86" i="12"/>
  <c r="CZ86" i="12"/>
  <c r="DA86" i="12" s="1"/>
  <c r="CZ87" i="12"/>
  <c r="DA87" i="12" s="1"/>
  <c r="CY88" i="12"/>
  <c r="DD84" i="12"/>
  <c r="DE84" i="12" s="1"/>
  <c r="CX85" i="12"/>
  <c r="CX87" i="12"/>
  <c r="DD90" i="12"/>
  <c r="DE90" i="12" s="1"/>
  <c r="CZ88" i="12"/>
  <c r="DA88" i="12" s="1"/>
  <c r="DL93" i="12"/>
  <c r="DM93" i="12" s="1"/>
  <c r="CX88" i="12"/>
  <c r="DH85" i="12"/>
  <c r="DI85" i="12" s="1"/>
  <c r="DH90" i="12"/>
  <c r="DI90" i="12" s="1"/>
  <c r="DH93" i="12"/>
  <c r="DI93" i="12" s="1"/>
  <c r="DP73" i="12" l="1"/>
  <c r="DQ73" i="12" s="1"/>
  <c r="DP71" i="12"/>
  <c r="DQ71" i="12" s="1"/>
  <c r="DP62" i="12"/>
  <c r="DQ62" i="12" s="1"/>
  <c r="CX29" i="12"/>
  <c r="DP77" i="12"/>
  <c r="DP23" i="12"/>
  <c r="DQ23" i="12" s="1"/>
  <c r="CY121" i="12"/>
  <c r="CZ106" i="12"/>
  <c r="CY106" i="12"/>
  <c r="CZ118" i="12"/>
  <c r="CY118" i="12"/>
  <c r="CX112" i="12"/>
  <c r="CZ121" i="12"/>
  <c r="CX121" i="12"/>
  <c r="CX118" i="12"/>
  <c r="CX115" i="12"/>
  <c r="CX109" i="12"/>
  <c r="CX106" i="12"/>
  <c r="CZ112" i="12"/>
  <c r="CY112" i="12"/>
  <c r="DP89" i="12"/>
  <c r="DP30" i="12"/>
  <c r="DQ30" i="12" s="1"/>
  <c r="DH18" i="12"/>
  <c r="DI18" i="12" s="1"/>
  <c r="DP19" i="12"/>
  <c r="DH38" i="12"/>
  <c r="DI38" i="12" s="1"/>
  <c r="DP16" i="12"/>
  <c r="DP31" i="12"/>
  <c r="DQ31" i="12" s="1"/>
  <c r="CZ41" i="12"/>
  <c r="DA41" i="12" s="1"/>
  <c r="DH34" i="12"/>
  <c r="DI34" i="12" s="1"/>
  <c r="DD73" i="12"/>
  <c r="DE73" i="12" s="1"/>
  <c r="DH58" i="12"/>
  <c r="DI58" i="12" s="1"/>
  <c r="DH25" i="12"/>
  <c r="DD39" i="12"/>
  <c r="DE39" i="12" s="1"/>
  <c r="CY35" i="12"/>
  <c r="DP35" i="12" s="1"/>
  <c r="DQ35" i="12" s="1"/>
  <c r="DD30" i="12"/>
  <c r="DE30" i="12" s="1"/>
  <c r="DH60" i="12"/>
  <c r="DI60" i="12" s="1"/>
  <c r="DD31" i="12"/>
  <c r="DE31" i="12" s="1"/>
  <c r="DP43" i="12"/>
  <c r="DQ43" i="12" s="1"/>
  <c r="CY17" i="12"/>
  <c r="DP17" i="12" s="1"/>
  <c r="CZ29" i="12"/>
  <c r="DA29" i="12" s="1"/>
  <c r="CY60" i="12"/>
  <c r="DP60" i="12" s="1"/>
  <c r="DQ60" i="12" s="1"/>
  <c r="CY21" i="12"/>
  <c r="DP21" i="12" s="1"/>
  <c r="DQ21" i="12" s="1"/>
  <c r="CY58" i="12"/>
  <c r="DH52" i="12"/>
  <c r="DI52" i="12" s="1"/>
  <c r="DD62" i="12"/>
  <c r="DE62" i="12" s="1"/>
  <c r="DD59" i="12"/>
  <c r="DE59" i="12" s="1"/>
  <c r="DP39" i="12"/>
  <c r="DQ39" i="12" s="1"/>
  <c r="DH79" i="12"/>
  <c r="DI79" i="12" s="1"/>
  <c r="CZ84" i="12"/>
  <c r="DA84" i="12" s="1"/>
  <c r="CX78" i="12"/>
  <c r="CZ72" i="12"/>
  <c r="DA72" i="12" s="1"/>
  <c r="CY51" i="12"/>
  <c r="CZ14" i="12"/>
  <c r="DA14" i="12" s="1"/>
  <c r="DD93" i="12"/>
  <c r="DE93" i="12" s="1"/>
  <c r="CY68" i="12"/>
  <c r="CZ68" i="12"/>
  <c r="DA68" i="12" s="1"/>
  <c r="DH14" i="12"/>
  <c r="DI14" i="12" s="1"/>
  <c r="CY55" i="12"/>
  <c r="DP55" i="12" s="1"/>
  <c r="DQ55" i="12" s="1"/>
  <c r="DD55" i="12"/>
  <c r="DE55" i="12" s="1"/>
  <c r="CY49" i="12"/>
  <c r="DP49" i="12" s="1"/>
  <c r="DQ49" i="12" s="1"/>
  <c r="DD49" i="12"/>
  <c r="DE49" i="12" s="1"/>
  <c r="CX22" i="12"/>
  <c r="DD47" i="12"/>
  <c r="DE47" i="12" s="1"/>
  <c r="CY47" i="12"/>
  <c r="DP47" i="12" s="1"/>
  <c r="DQ47" i="12" s="1"/>
  <c r="CY26" i="12"/>
  <c r="DP26" i="12" s="1"/>
  <c r="DQ26" i="12" s="1"/>
  <c r="DD26" i="12"/>
  <c r="DE26" i="12" s="1"/>
  <c r="DH22" i="12"/>
  <c r="DI22" i="12" s="1"/>
  <c r="DH67" i="12"/>
  <c r="DI67" i="12" s="1"/>
  <c r="CY42" i="12"/>
  <c r="DP42" i="12" s="1"/>
  <c r="DQ42" i="12" s="1"/>
  <c r="DD42" i="12"/>
  <c r="DE42" i="12" s="1"/>
  <c r="CX38" i="12"/>
  <c r="CY28" i="12"/>
  <c r="DD92" i="12"/>
  <c r="DE92" i="12" s="1"/>
  <c r="DH98" i="12"/>
  <c r="DI98" i="12" s="1"/>
  <c r="CX68" i="12"/>
  <c r="CY84" i="12"/>
  <c r="DP84" i="12" s="1"/>
  <c r="DQ84" i="12" s="1"/>
  <c r="DD75" i="12"/>
  <c r="DE75" i="12" s="1"/>
  <c r="CY75" i="12"/>
  <c r="DP75" i="12" s="1"/>
  <c r="DQ75" i="12" s="1"/>
  <c r="CZ80" i="12"/>
  <c r="DA80" i="12" s="1"/>
  <c r="DH43" i="12"/>
  <c r="DI43" i="12" s="1"/>
  <c r="CY85" i="12"/>
  <c r="DP85" i="12" s="1"/>
  <c r="DQ85" i="12" s="1"/>
  <c r="DD85" i="12"/>
  <c r="DE85" i="12" s="1"/>
  <c r="DH72" i="12"/>
  <c r="DI72" i="12" s="1"/>
  <c r="DH27" i="12"/>
  <c r="DI27" i="12" s="1"/>
  <c r="CZ57" i="12"/>
  <c r="DA57" i="12" s="1"/>
  <c r="DH41" i="12"/>
  <c r="DI41" i="12" s="1"/>
  <c r="DD60" i="12"/>
  <c r="DE60" i="12" s="1"/>
  <c r="CY38" i="12"/>
  <c r="CX28" i="12"/>
  <c r="DH20" i="12"/>
  <c r="DI20" i="12" s="1"/>
  <c r="DL14" i="12"/>
  <c r="DM14" i="12" s="1"/>
  <c r="DD54" i="12"/>
  <c r="DE54" i="12" s="1"/>
  <c r="CX54" i="12"/>
  <c r="DP54" i="12" s="1"/>
  <c r="DQ54" i="12" s="1"/>
  <c r="DD53" i="12"/>
  <c r="DE53" i="12" s="1"/>
  <c r="DP88" i="12"/>
  <c r="DQ88" i="12" s="1"/>
  <c r="DH81" i="12"/>
  <c r="DI81" i="12" s="1"/>
  <c r="CY52" i="12"/>
  <c r="DP52" i="12" s="1"/>
  <c r="DQ52" i="12" s="1"/>
  <c r="DD52" i="12"/>
  <c r="DE52" i="12" s="1"/>
  <c r="DL98" i="12"/>
  <c r="DM98" i="12" s="1"/>
  <c r="DH80" i="12"/>
  <c r="DI80" i="12" s="1"/>
  <c r="DD88" i="12"/>
  <c r="DE88" i="12" s="1"/>
  <c r="DD37" i="12"/>
  <c r="DE37" i="12" s="1"/>
  <c r="CY37" i="12"/>
  <c r="DP37" i="12" s="1"/>
  <c r="DQ37" i="12" s="1"/>
  <c r="CZ44" i="12"/>
  <c r="DA44" i="12" s="1"/>
  <c r="DP65" i="12"/>
  <c r="DQ65" i="12" s="1"/>
  <c r="DH51" i="12"/>
  <c r="DI51" i="12" s="1"/>
  <c r="CY44" i="12"/>
  <c r="DP44" i="12" s="1"/>
  <c r="DQ44" i="12" s="1"/>
  <c r="CZ27" i="12"/>
  <c r="DA27" i="12" s="1"/>
  <c r="DP53" i="12"/>
  <c r="DQ53" i="12" s="1"/>
  <c r="CX34" i="12"/>
  <c r="DP112" i="12" l="1"/>
  <c r="DQ112" i="12" s="1"/>
  <c r="DA112" i="12"/>
  <c r="DP118" i="12"/>
  <c r="DQ118" i="12" s="1"/>
  <c r="DA118" i="12"/>
  <c r="DA106" i="12"/>
  <c r="CX103" i="12"/>
  <c r="CZ103" i="12"/>
  <c r="CY103" i="12"/>
  <c r="CZ109" i="12"/>
  <c r="DA109" i="12"/>
  <c r="CY109" i="12"/>
  <c r="DP109" i="12" s="1"/>
  <c r="DQ109" i="12" s="1"/>
  <c r="CZ115" i="12"/>
  <c r="DA115" i="12"/>
  <c r="CY115" i="12"/>
  <c r="DP115" i="12" s="1"/>
  <c r="DQ115" i="12" s="1"/>
  <c r="DP121" i="12"/>
  <c r="DQ121" i="12" s="1"/>
  <c r="DP106" i="12"/>
  <c r="DQ106" i="12" s="1"/>
  <c r="DA121" i="12"/>
  <c r="DP38" i="12"/>
  <c r="DQ38" i="12" s="1"/>
  <c r="CY59" i="12"/>
  <c r="DP59" i="12" s="1"/>
  <c r="DQ59" i="12" s="1"/>
  <c r="DD21" i="12"/>
  <c r="DE21" i="12" s="1"/>
  <c r="DH57" i="12"/>
  <c r="DI57" i="12" s="1"/>
  <c r="DL63" i="12"/>
  <c r="DM63" i="12" s="1"/>
  <c r="DP68" i="12"/>
  <c r="DQ68" i="12" s="1"/>
  <c r="DD28" i="12"/>
  <c r="DE28" i="12" s="1"/>
  <c r="DD38" i="12"/>
  <c r="DE38" i="12" s="1"/>
  <c r="CY74" i="12"/>
  <c r="DP74" i="12" s="1"/>
  <c r="DQ74" i="12" s="1"/>
  <c r="DD74" i="12"/>
  <c r="DE74" i="12" s="1"/>
  <c r="CY61" i="12"/>
  <c r="DP61" i="12" s="1"/>
  <c r="DQ61" i="12" s="1"/>
  <c r="DD61" i="12"/>
  <c r="DE61" i="12" s="1"/>
  <c r="CY57" i="12"/>
  <c r="DL66" i="12"/>
  <c r="DM66" i="12" s="1"/>
  <c r="CX70" i="12"/>
  <c r="DP70" i="12" s="1"/>
  <c r="DQ70" i="12" s="1"/>
  <c r="DD70" i="12"/>
  <c r="DE70" i="12" s="1"/>
  <c r="DD25" i="12"/>
  <c r="CY86" i="12"/>
  <c r="DP86" i="12" s="1"/>
  <c r="DQ86" i="12" s="1"/>
  <c r="DD86" i="12"/>
  <c r="DE86" i="12" s="1"/>
  <c r="CY32" i="12"/>
  <c r="DP32" i="12" s="1"/>
  <c r="DQ32" i="12" s="1"/>
  <c r="DD32" i="12"/>
  <c r="DE32" i="12" s="1"/>
  <c r="CZ67" i="12"/>
  <c r="DA67" i="12" s="1"/>
  <c r="DD24" i="12"/>
  <c r="DE24" i="12" s="1"/>
  <c r="CY24" i="12"/>
  <c r="DP24" i="12" s="1"/>
  <c r="DQ24" i="12" s="1"/>
  <c r="CY87" i="12"/>
  <c r="DP87" i="12" s="1"/>
  <c r="DQ87" i="12" s="1"/>
  <c r="DD87" i="12"/>
  <c r="DE87" i="12" s="1"/>
  <c r="CY83" i="12"/>
  <c r="DP83" i="12" s="1"/>
  <c r="DD83" i="12"/>
  <c r="CX14" i="12"/>
  <c r="DH78" i="12"/>
  <c r="DI78" i="12" s="1"/>
  <c r="CX58" i="12"/>
  <c r="DP58" i="12" s="1"/>
  <c r="DQ58" i="12" s="1"/>
  <c r="DD58" i="12"/>
  <c r="DE58" i="12" s="1"/>
  <c r="CY76" i="12"/>
  <c r="DP76" i="12" s="1"/>
  <c r="DQ76" i="12" s="1"/>
  <c r="DD76" i="12"/>
  <c r="DE76" i="12" s="1"/>
  <c r="DH40" i="12"/>
  <c r="DI40" i="12" s="1"/>
  <c r="DD29" i="12"/>
  <c r="DE29" i="12" s="1"/>
  <c r="CY29" i="12"/>
  <c r="DP29" i="12" s="1"/>
  <c r="DQ29" i="12" s="1"/>
  <c r="CI28" i="12"/>
  <c r="CH28" i="12"/>
  <c r="CY15" i="12"/>
  <c r="DP15" i="12" s="1"/>
  <c r="DQ15" i="12" s="1"/>
  <c r="DD15" i="12"/>
  <c r="DE15" i="12" s="1"/>
  <c r="CY34" i="12"/>
  <c r="DP34" i="12" s="1"/>
  <c r="DQ34" i="12" s="1"/>
  <c r="DD34" i="12"/>
  <c r="DE34" i="12" s="1"/>
  <c r="DD22" i="12"/>
  <c r="DE22" i="12" s="1"/>
  <c r="CY22" i="12"/>
  <c r="DP22" i="12" s="1"/>
  <c r="DQ22" i="12" s="1"/>
  <c r="CX48" i="12"/>
  <c r="DP48" i="12" s="1"/>
  <c r="DQ48" i="12" s="1"/>
  <c r="DD48" i="12"/>
  <c r="DE48" i="12" s="1"/>
  <c r="CY82" i="12"/>
  <c r="DP82" i="12" s="1"/>
  <c r="DQ82" i="12" s="1"/>
  <c r="DD82" i="12"/>
  <c r="DE82" i="12" s="1"/>
  <c r="CZ40" i="12"/>
  <c r="DA40" i="12" s="1"/>
  <c r="DH46" i="12"/>
  <c r="DI46" i="12" s="1"/>
  <c r="DP28" i="12"/>
  <c r="DQ28" i="12" s="1"/>
  <c r="CX46" i="12"/>
  <c r="DD68" i="12"/>
  <c r="DE68" i="12" s="1"/>
  <c r="CZ78" i="12"/>
  <c r="DA78" i="12" s="1"/>
  <c r="DP103" i="12" l="1"/>
  <c r="DQ103" i="12" s="1"/>
  <c r="DA103" i="12"/>
  <c r="CX51" i="12"/>
  <c r="DP51" i="12" s="1"/>
  <c r="DQ51" i="12" s="1"/>
  <c r="DD51" i="12"/>
  <c r="DE51" i="12" s="1"/>
  <c r="CX57" i="12"/>
  <c r="DP57" i="12" s="1"/>
  <c r="DQ57" i="12" s="1"/>
  <c r="DD57" i="12"/>
  <c r="DE57" i="12" s="1"/>
  <c r="CX66" i="12"/>
  <c r="DD20" i="12"/>
  <c r="DE20" i="12" s="1"/>
  <c r="CY20" i="12"/>
  <c r="DP20" i="12" s="1"/>
  <c r="DQ20" i="12" s="1"/>
  <c r="CX63" i="12"/>
  <c r="CI91" i="12"/>
  <c r="CY72" i="12"/>
  <c r="DP72" i="12" s="1"/>
  <c r="DQ72" i="12" s="1"/>
  <c r="DD72" i="12"/>
  <c r="DE72" i="12" s="1"/>
  <c r="CY80" i="12"/>
  <c r="DP80" i="12" s="1"/>
  <c r="DQ80" i="12" s="1"/>
  <c r="DD80" i="12"/>
  <c r="DE80" i="12" s="1"/>
  <c r="CY79" i="12"/>
  <c r="DP79" i="12" s="1"/>
  <c r="DQ79" i="12" s="1"/>
  <c r="DD79" i="12"/>
  <c r="DE79" i="12" s="1"/>
  <c r="CY46" i="12"/>
  <c r="DP46" i="12" s="1"/>
  <c r="DQ46" i="12" s="1"/>
  <c r="DD46" i="12"/>
  <c r="DE46" i="12" s="1"/>
  <c r="DL91" i="12"/>
  <c r="DM91" i="12" s="1"/>
  <c r="DL99" i="12"/>
  <c r="DM99" i="12" s="1"/>
  <c r="CY27" i="12"/>
  <c r="DP27" i="12" s="1"/>
  <c r="DQ27" i="12" s="1"/>
  <c r="DD27" i="12"/>
  <c r="DE27" i="12" s="1"/>
  <c r="DD81" i="12"/>
  <c r="DE81" i="12" s="1"/>
  <c r="CY81" i="12"/>
  <c r="DP81" i="12" s="1"/>
  <c r="DQ81" i="12" s="1"/>
  <c r="CX67" i="12"/>
  <c r="DP67" i="12" s="1"/>
  <c r="DQ67" i="12" s="1"/>
  <c r="DD67" i="12"/>
  <c r="DE67" i="12" s="1"/>
  <c r="DD98" i="12"/>
  <c r="DE98" i="12" s="1"/>
  <c r="DH63" i="12"/>
  <c r="DI63" i="12" s="1"/>
  <c r="DD41" i="12"/>
  <c r="DE41" i="12" s="1"/>
  <c r="CY41" i="12"/>
  <c r="DP41" i="12" s="1"/>
  <c r="DQ41" i="12" s="1"/>
  <c r="CY14" i="12"/>
  <c r="DP14" i="12" s="1"/>
  <c r="DQ14" i="12" s="1"/>
  <c r="DD14" i="12"/>
  <c r="DE14" i="12" s="1"/>
  <c r="CZ63" i="12"/>
  <c r="DA63" i="12" s="1"/>
  <c r="CZ91" i="12" l="1"/>
  <c r="DA91" i="12" s="1"/>
  <c r="CY78" i="12"/>
  <c r="DP78" i="12" s="1"/>
  <c r="DQ78" i="12" s="1"/>
  <c r="DD78" i="12"/>
  <c r="DE78" i="12" s="1"/>
  <c r="CZ66" i="12"/>
  <c r="DA66" i="12" s="1"/>
  <c r="CY40" i="12"/>
  <c r="DP40" i="12" s="1"/>
  <c r="DQ40" i="12" s="1"/>
  <c r="DD40" i="12"/>
  <c r="DE40" i="12" s="1"/>
  <c r="DH66" i="12"/>
  <c r="DI66" i="12" s="1"/>
  <c r="CY63" i="12" l="1"/>
  <c r="DP63" i="12" s="1"/>
  <c r="DQ63" i="12" s="1"/>
  <c r="DD63" i="12"/>
  <c r="DE63" i="12" s="1"/>
  <c r="CX91" i="12"/>
  <c r="DH91" i="12"/>
  <c r="DI91" i="12" s="1"/>
  <c r="CY66" i="12" l="1"/>
  <c r="DP66" i="12" s="1"/>
  <c r="DQ66" i="12" s="1"/>
  <c r="DD66" i="12"/>
  <c r="DE66" i="12" s="1"/>
  <c r="DH99" i="12"/>
  <c r="DI99" i="12" s="1"/>
  <c r="DD91" i="12" l="1"/>
  <c r="DE91" i="12" s="1"/>
  <c r="CY91" i="12"/>
  <c r="DP91" i="12" s="1"/>
  <c r="DQ91" i="12" s="1"/>
  <c r="DD99" i="12" l="1"/>
  <c r="DE99" i="12" s="1"/>
  <c r="CS92" i="12" l="1"/>
  <c r="CW91" i="12"/>
  <c r="DN91" i="12" s="1"/>
  <c r="DO91" i="12" s="1"/>
  <c r="CW98" i="12"/>
  <c r="CS91" i="12" l="1"/>
  <c r="CS98" i="12"/>
  <c r="DN98" i="12"/>
  <c r="DO98" i="12" s="1"/>
  <c r="CS99" i="12" l="1"/>
  <c r="CW92" i="12"/>
  <c r="DN92" i="12" s="1"/>
  <c r="DO92" i="12" s="1"/>
  <c r="CW99" i="12" l="1"/>
  <c r="DN99" i="12" s="1"/>
  <c r="DO99" i="12" s="1"/>
  <c r="DJ91" i="12" l="1"/>
  <c r="DK91" i="12" s="1"/>
  <c r="CO91" i="12"/>
  <c r="DJ92" i="12" l="1"/>
  <c r="DK92" i="12" s="1"/>
  <c r="DJ98" i="12"/>
  <c r="DK98" i="12" s="1"/>
  <c r="CO98" i="12"/>
  <c r="CO92" i="12" l="1"/>
  <c r="CO99" i="12"/>
  <c r="DB98" i="12"/>
  <c r="DC98" i="12" s="1"/>
  <c r="DF98" i="12"/>
  <c r="DG98" i="12" s="1"/>
  <c r="DF91" i="12"/>
  <c r="DG91" i="12" s="1"/>
  <c r="DB91" i="12"/>
  <c r="DC91" i="12" s="1"/>
  <c r="AZ3" i="12" l="1"/>
  <c r="DB99" i="12"/>
  <c r="DC99" i="12" s="1"/>
  <c r="DJ99" i="12"/>
  <c r="DK99" i="12" s="1"/>
  <c r="DF99" i="12" l="1"/>
  <c r="DG99" i="12" s="1"/>
  <c r="DF92" i="12"/>
  <c r="DG92" i="12" s="1"/>
  <c r="DB92" i="12"/>
  <c r="DC9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tc={4BFCA209-FDCE-45B9-B228-7B47DB6BB571}</author>
    <author>tc={A9046E28-3B43-44A4-AB2C-236E55E7CB57}</author>
    <author>tc={1DAC3B25-0301-415B-9AAA-F0CF8F3596DD}</author>
    <author>tc={596E31CC-10B5-4482-86E3-B254B628368B}</author>
    <author>tc={5D882046-A6ED-4217-AEE8-85BAFFDB41C1}</author>
    <author>tc={3A1B7C9A-BC68-454D-BFB9-9FC55BE2FE13}</author>
    <author>tc={55DDCFFC-7952-40EC-A843-DE7C8673C4E4}</author>
  </authors>
  <commentList>
    <comment ref="C22" authorId="0" shapeId="0" xr:uid="{4BFCA209-FDCE-45B9-B228-7B47DB6BB571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T.sk. infotaiments</t>
      </text>
    </comment>
    <comment ref="AS23" authorId="1" shapeId="0" xr:uid="{A9046E28-3B43-44A4-AB2C-236E55E7CB57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aktualitātes</t>
      </text>
    </comment>
    <comment ref="BC26" authorId="2" shapeId="0" xr:uid="{1DAC3B25-0301-415B-9AAA-F0CF8F3596DD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Latgales studija</t>
      </text>
    </comment>
    <comment ref="BC43" authorId="3" shapeId="0" xr:uid="{596E31CC-10B5-4482-86E3-B254B628368B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-32 tkst. AKKA</t>
      </text>
    </comment>
    <comment ref="BC48" authorId="4" shapeId="0" xr:uid="{5D882046-A6ED-4217-AEE8-85BAFFDB41C1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T.sk. 1000 Nākotnes pietura no 010</t>
      </text>
    </comment>
    <comment ref="BC53" authorId="5" shapeId="0" xr:uid="{3A1B7C9A-BC68-454D-BFB9-9FC55BE2FE13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T.sk. Breivdīnuos iz Latgolu</t>
      </text>
    </comment>
    <comment ref="BC85" authorId="6" shapeId="0" xr:uid="{55DDCFFC-7952-40EC-A843-DE7C8673C4E4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Bezmaksas politiskā aģitācija</t>
      </text>
    </comment>
  </commentList>
</comments>
</file>

<file path=xl/sharedStrings.xml><?xml version="1.0" encoding="utf-8"?>
<sst xmlns="http://schemas.openxmlformats.org/spreadsheetml/2006/main" count="6297" uniqueCount="122">
  <si>
    <t xml:space="preserve">Sabiedriskā pasūtījuma izstrādes, uzskaites un izpildes uzraudzības kārtības nolikuma
</t>
  </si>
  <si>
    <t xml:space="preserve">Pielikums Nr.1 "Sabiedriskā pasūtījuma plāns un izpilde"
</t>
  </si>
  <si>
    <t>v_27122022</t>
  </si>
  <si>
    <t>Žanri</t>
  </si>
  <si>
    <t>Programma/ Kanāls</t>
  </si>
  <si>
    <r>
      <t>I ceturksnī</t>
    </r>
    <r>
      <rPr>
        <b/>
        <vertAlign val="superscript"/>
        <sz val="10"/>
        <rFont val="Arial"/>
        <family val="2"/>
        <charset val="186"/>
      </rPr>
      <t xml:space="preserve"> 1</t>
    </r>
  </si>
  <si>
    <r>
      <t xml:space="preserve">II ceturksnī </t>
    </r>
    <r>
      <rPr>
        <b/>
        <vertAlign val="superscript"/>
        <sz val="10"/>
        <rFont val="Arial"/>
        <family val="2"/>
        <charset val="186"/>
      </rPr>
      <t>1</t>
    </r>
  </si>
  <si>
    <t>Pārskata perioda  izmaiņas</t>
  </si>
  <si>
    <t>Nr.p.k.</t>
  </si>
  <si>
    <t>Kopējie izdevumi (pēc PZA)</t>
  </si>
  <si>
    <t>Hronometrāža</t>
  </si>
  <si>
    <t>tajā skaitā</t>
  </si>
  <si>
    <t>1 stundas tiešās izmaksas</t>
  </si>
  <si>
    <t>1stundas tiešās izmaksas</t>
  </si>
  <si>
    <t>Dotācija</t>
  </si>
  <si>
    <r>
      <t xml:space="preserve">Līdzfinansējumi </t>
    </r>
    <r>
      <rPr>
        <vertAlign val="superscript"/>
        <sz val="10"/>
        <rFont val="Arial"/>
        <family val="2"/>
        <charset val="186"/>
      </rPr>
      <t>2</t>
    </r>
  </si>
  <si>
    <t>1 stundas tiešās izmaksas (pēc PZA)</t>
  </si>
  <si>
    <t>Ilgums</t>
  </si>
  <si>
    <t>Īpatsvars no programmas kopējā raidapjoma</t>
  </si>
  <si>
    <t>Tiešās izmaksas</t>
  </si>
  <si>
    <t>Netiešās izmaksas</t>
  </si>
  <si>
    <t>Līdzfinansējumi***</t>
  </si>
  <si>
    <t>Kopējās tiešās izmaksas</t>
  </si>
  <si>
    <t>Kopējās netiešās izmaksas</t>
  </si>
  <si>
    <t>Kopā tiešas un netiešās</t>
  </si>
  <si>
    <t>Plāns</t>
  </si>
  <si>
    <t xml:space="preserve">Izpilde </t>
  </si>
  <si>
    <t>Izpilde</t>
  </si>
  <si>
    <t xml:space="preserve">Plāns </t>
  </si>
  <si>
    <t>stundas/ skaits</t>
  </si>
  <si>
    <t>%</t>
  </si>
  <si>
    <t>Euro</t>
  </si>
  <si>
    <t>stundas</t>
  </si>
  <si>
    <t>EUR</t>
  </si>
  <si>
    <t xml:space="preserve">stundas </t>
  </si>
  <si>
    <t>I</t>
  </si>
  <si>
    <t xml:space="preserve">Ziņas </t>
  </si>
  <si>
    <t>x</t>
  </si>
  <si>
    <t>LR1</t>
  </si>
  <si>
    <t>LR2</t>
  </si>
  <si>
    <t>LR3</t>
  </si>
  <si>
    <t>LR4</t>
  </si>
  <si>
    <t>LR5</t>
  </si>
  <si>
    <t>Informatīvi analītiskie, sabiedriski politiskie raidījumi</t>
  </si>
  <si>
    <t>Latgales MMS</t>
  </si>
  <si>
    <t>Pētnieciskie raidījumi</t>
  </si>
  <si>
    <t>Sports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</si>
  <si>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</si>
  <si>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</si>
  <si>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</si>
  <si>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</si>
  <si>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Mūzika</t>
  </si>
  <si>
    <t>Kopā pa žanriem (I)</t>
  </si>
  <si>
    <t>II</t>
  </si>
  <si>
    <t>Iepirktās filmas, ekranizējumi, raidījumi</t>
  </si>
  <si>
    <t>LR6</t>
  </si>
  <si>
    <t>Kopā (I+II)</t>
  </si>
  <si>
    <t>III</t>
  </si>
  <si>
    <r>
      <t>Atkārtojumi</t>
    </r>
    <r>
      <rPr>
        <b/>
        <vertAlign val="superscript"/>
        <sz val="10"/>
        <rFont val="Arial"/>
        <family val="2"/>
        <charset val="186"/>
      </rPr>
      <t xml:space="preserve"> 4</t>
    </r>
  </si>
  <si>
    <t>IV</t>
  </si>
  <si>
    <t>Pašreklāma</t>
  </si>
  <si>
    <t>V</t>
  </si>
  <si>
    <t>Kultūras paziņojumi</t>
  </si>
  <si>
    <t>Sociālie un citi paziņojumi</t>
  </si>
  <si>
    <t>VI</t>
  </si>
  <si>
    <t>Apraides izmaksas</t>
  </si>
  <si>
    <t>Kopā lineārais saturs (I-VI)</t>
  </si>
  <si>
    <t>VII</t>
  </si>
  <si>
    <t>Ārpus ētera projekti (pasākumi u.c.)</t>
  </si>
  <si>
    <t>VIII</t>
  </si>
  <si>
    <r>
      <t xml:space="preserve">Digitālā satura veidošana (sociālie mediji, platformas, tehnoloģijas u.c.) </t>
    </r>
    <r>
      <rPr>
        <vertAlign val="superscript"/>
        <sz val="10"/>
        <rFont val="Arial"/>
        <family val="2"/>
        <charset val="186"/>
      </rPr>
      <t>5</t>
    </r>
  </si>
  <si>
    <r>
      <t xml:space="preserve">Satura veidošana 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</si>
  <si>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RUS.LSM.LV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</si>
  <si>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ENG.LSM.LV </t>
    </r>
    <r>
      <rPr>
        <vertAlign val="superscript"/>
        <sz val="10"/>
        <rFont val="Arial"/>
        <family val="2"/>
        <charset val="186"/>
      </rPr>
      <t>6</t>
    </r>
  </si>
  <si>
    <r>
      <t xml:space="preserve">Cits </t>
    </r>
    <r>
      <rPr>
        <vertAlign val="superscript"/>
        <sz val="10"/>
        <rFont val="Arial"/>
        <family val="2"/>
        <charset val="186"/>
      </rPr>
      <t>7</t>
    </r>
  </si>
  <si>
    <t>Kopā digitālais saturs (VIII)</t>
  </si>
  <si>
    <t>KOPĀ visas satura izmaksas (I-VIII)</t>
  </si>
  <si>
    <t>Tajā skaitā kopā pa programmām:</t>
  </si>
  <si>
    <t>Latgales reģionālā apraide</t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</si>
  <si>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</si>
  <si>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</si>
  <si>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</si>
  <si>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</si>
  <si>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</si>
  <si>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</si>
  <si>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</si>
  <si>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>"Izpilde" - "Plāns"</t>
  </si>
  <si>
    <r>
      <t xml:space="preserve">Hronometrāža </t>
    </r>
    <r>
      <rPr>
        <vertAlign val="superscript"/>
        <sz val="10"/>
        <rFont val="Arial"/>
        <family val="2"/>
        <charset val="186"/>
      </rPr>
      <t>9</t>
    </r>
    <r>
      <rPr>
        <sz val="11"/>
        <color theme="1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rFont val="Arial"/>
        <family val="2"/>
        <charset val="186"/>
      </rPr>
      <t>8</t>
    </r>
  </si>
  <si>
    <t>X</t>
  </si>
  <si>
    <t>t.sk. apraides izmaksas</t>
  </si>
  <si>
    <t>LR1 kopā</t>
  </si>
  <si>
    <t>LR2 kopā</t>
  </si>
  <si>
    <t>LR 3 kopā</t>
  </si>
  <si>
    <t>LR 4 kopā</t>
  </si>
  <si>
    <t>LR 5 kopā</t>
  </si>
  <si>
    <t>LR 6 kopā</t>
  </si>
  <si>
    <r>
      <t xml:space="preserve">Cits saturs </t>
    </r>
    <r>
      <rPr>
        <vertAlign val="superscript"/>
        <sz val="10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 xml:space="preserve"> (Saeimasplenārsēdes)</t>
    </r>
  </si>
  <si>
    <t xml:space="preserve">Sabiedriskā pasūtījuma plāns un izpilde 2024.gadā VSIA “Latvijas Radio”
VSIA Latvijas Radio </t>
  </si>
  <si>
    <t>t.sk. satura veidošanas izmaksas</t>
  </si>
  <si>
    <t>DOKUMENTS PARAKSTĪTS AR DROŠU ELEKTRONISKO PARAKSTU UN SATUR LAIKA ZĪMOGU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</si>
  <si>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</si>
  <si>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</si>
  <si>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</si>
  <si>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t>Pārskata periodā (12 mēneši)</t>
  </si>
  <si>
    <r>
      <t xml:space="preserve">III ceturksnī </t>
    </r>
    <r>
      <rPr>
        <b/>
        <vertAlign val="superscript"/>
        <sz val="10"/>
        <color theme="1"/>
        <rFont val="Arial"/>
        <family val="2"/>
        <charset val="186"/>
      </rPr>
      <t>1</t>
    </r>
  </si>
  <si>
    <r>
      <t xml:space="preserve">IV ceturksnī </t>
    </r>
    <r>
      <rPr>
        <b/>
        <vertAlign val="superscript"/>
        <sz val="10"/>
        <color theme="1"/>
        <rFont val="Arial"/>
        <family val="2"/>
        <charset val="186"/>
      </rPr>
      <t>1</t>
    </r>
  </si>
  <si>
    <r>
      <t xml:space="preserve">Hronometrāža </t>
    </r>
    <r>
      <rPr>
        <vertAlign val="superscript"/>
        <sz val="10"/>
        <color theme="1"/>
        <rFont val="Arial"/>
        <family val="2"/>
        <charset val="186"/>
      </rPr>
      <t>9</t>
    </r>
    <r>
      <rPr>
        <sz val="11"/>
        <color theme="1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color theme="1"/>
        <rFont val="Arial"/>
        <family val="2"/>
        <charset val="186"/>
      </rPr>
      <t>8</t>
    </r>
  </si>
  <si>
    <r>
      <t xml:space="preserve">Līdzfinansējumi </t>
    </r>
    <r>
      <rPr>
        <vertAlign val="superscript"/>
        <sz val="10"/>
        <color theme="1"/>
        <rFont val="Arial"/>
        <family val="2"/>
        <charset val="186"/>
      </rPr>
      <t>2</t>
    </r>
  </si>
  <si>
    <t>Valdes locekle Ieva Aile</t>
  </si>
  <si>
    <t>Valdes locekle Inese Tanne</t>
  </si>
  <si>
    <t>Valdes locekle Ilze Ogle</t>
  </si>
  <si>
    <t>Valdes loceklis Ingemārs Vekteris</t>
  </si>
  <si>
    <r>
      <t>Sagatavoja: Jūlija Leitāne, 26778960,</t>
    </r>
    <r>
      <rPr>
        <i/>
        <u/>
        <sz val="11"/>
        <rFont val="Times New Roman"/>
        <family val="1"/>
        <charset val="186"/>
      </rPr>
      <t xml:space="preserve"> julija.leitane@latvijasradio.lv</t>
    </r>
  </si>
  <si>
    <t>Muzikālā banka</t>
  </si>
  <si>
    <t>eiro/ gadā</t>
  </si>
  <si>
    <t>Borisa un Ināras Teterevu fonds</t>
  </si>
  <si>
    <t>Euranet Plus</t>
  </si>
  <si>
    <t>Ārvalstu komandējumi</t>
  </si>
  <si>
    <t>Ieņēmumi no sniegtajiem maksas pakalpojumiem, kas tiek novirzīti administratīvo un reprezentācijas izdevumu segšanai</t>
  </si>
  <si>
    <t>eiro/gadā</t>
  </si>
  <si>
    <t>Valdes priekšsēdētāja  Baiba Zūzena</t>
  </si>
  <si>
    <t xml:space="preserve"> Informācija par plānotajiem projektu un pasākumu līdzfinansējuma avotiem: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</si>
</sst>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3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theme="1"/>
      <name val="Segoe UI"/>
      <family val="2"/>
      <charset val="186"/>
    </font>
    <font>
      <b/>
      <sz val="10"/>
      <color theme="1"/>
      <name val="Segoe U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u/>
      <sz val="11"/>
      <name val="Times New Roman"/>
      <family val="1"/>
      <charset val="186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6" fillId="0" borderId="67" xfId="0" applyNumberFormat="1" applyFont="1" applyBorder="1" applyAlignment="1" applyProtection="1">
      <alignment horizontal="left" vertical="center" wrapText="1"/>
      <protection locked="0"/>
    </xf>
    <xf numFmtId="3" fontId="6" fillId="0" borderId="67" xfId="0" applyNumberFormat="1" applyFont="1" applyBorder="1" applyAlignment="1">
      <alignment horizontal="left" vertical="center" wrapText="1"/>
    </xf>
    <xf numFmtId="3" fontId="6" fillId="2" borderId="67" xfId="0" applyNumberFormat="1" applyFont="1" applyFill="1" applyBorder="1" applyAlignment="1" applyProtection="1">
      <alignment horizontal="left" vertical="center" wrapText="1"/>
      <protection locked="0"/>
    </xf>
    <xf numFmtId="3" fontId="6" fillId="6" borderId="67" xfId="0" applyNumberFormat="1" applyFont="1" applyFill="1" applyBorder="1" applyAlignment="1" applyProtection="1">
      <alignment horizontal="left" vertical="center" wrapText="1"/>
      <protection locked="0"/>
    </xf>
    <xf numFmtId="3" fontId="6" fillId="2" borderId="67" xfId="0" applyNumberFormat="1" applyFont="1" applyFill="1" applyBorder="1" applyAlignment="1">
      <alignment horizontal="left" vertical="center" wrapText="1"/>
    </xf>
    <xf numFmtId="3" fontId="6" fillId="3" borderId="46" xfId="0" applyNumberFormat="1" applyFont="1" applyFill="1" applyBorder="1" applyAlignment="1">
      <alignment horizontal="left" vertical="center" wrapText="1"/>
    </xf>
    <xf numFmtId="3" fontId="6" fillId="3" borderId="0" xfId="0" applyNumberFormat="1" applyFont="1" applyFill="1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left" vertical="center" wrapText="1"/>
    </xf>
    <xf numFmtId="3" fontId="6" fillId="3" borderId="117" xfId="0" applyNumberFormat="1" applyFont="1" applyFill="1" applyBorder="1" applyAlignment="1">
      <alignment horizontal="left" vertical="center" wrapText="1"/>
    </xf>
    <xf numFmtId="3" fontId="6" fillId="3" borderId="118" xfId="0" applyNumberFormat="1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3" fontId="6" fillId="7" borderId="100" xfId="0" applyNumberFormat="1" applyFont="1" applyFill="1" applyBorder="1" applyAlignment="1">
      <alignment horizontal="left" vertical="center" wrapText="1"/>
    </xf>
    <xf numFmtId="0" fontId="6" fillId="8" borderId="133" xfId="0" applyFont="1" applyFill="1" applyBorder="1" applyAlignment="1">
      <alignment horizontal="center" vertical="center"/>
    </xf>
    <xf numFmtId="3" fontId="6" fillId="8" borderId="134" xfId="0" applyNumberFormat="1" applyFont="1" applyFill="1" applyBorder="1" applyAlignment="1">
      <alignment horizontal="left" vertical="center" wrapText="1"/>
    </xf>
    <xf numFmtId="0" fontId="6" fillId="8" borderId="59" xfId="0" applyFont="1" applyFill="1" applyBorder="1" applyAlignment="1">
      <alignment horizontal="center" vertical="center"/>
    </xf>
    <xf numFmtId="3" fontId="6" fillId="8" borderId="70" xfId="0" applyNumberFormat="1" applyFont="1" applyFill="1" applyBorder="1" applyAlignment="1">
      <alignment horizontal="left" vertical="center" wrapText="1"/>
    </xf>
    <xf numFmtId="0" fontId="6" fillId="8" borderId="77" xfId="0" applyFont="1" applyFill="1" applyBorder="1" applyAlignment="1">
      <alignment horizontal="center" vertical="center"/>
    </xf>
    <xf numFmtId="0" fontId="6" fillId="8" borderId="140" xfId="0" applyFont="1" applyFill="1" applyBorder="1" applyAlignment="1">
      <alignment horizontal="center" vertical="center"/>
    </xf>
    <xf numFmtId="3" fontId="6" fillId="8" borderId="141" xfId="0" applyNumberFormat="1" applyFont="1" applyFill="1" applyBorder="1" applyAlignment="1">
      <alignment horizontal="left" vertical="center" wrapText="1"/>
    </xf>
    <xf numFmtId="0" fontId="6" fillId="7" borderId="28" xfId="0" applyFont="1" applyFill="1" applyBorder="1" applyAlignment="1">
      <alignment horizontal="center"/>
    </xf>
    <xf numFmtId="3" fontId="6" fillId="7" borderId="81" xfId="0" applyNumberFormat="1" applyFont="1" applyFill="1" applyBorder="1" applyAlignment="1">
      <alignment horizontal="left" vertical="center" wrapText="1"/>
    </xf>
    <xf numFmtId="3" fontId="6" fillId="7" borderId="63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3" fontId="6" fillId="0" borderId="144" xfId="0" applyNumberFormat="1" applyFont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/>
    </xf>
    <xf numFmtId="3" fontId="6" fillId="2" borderId="127" xfId="0" applyNumberFormat="1" applyFont="1" applyFill="1" applyBorder="1" applyAlignment="1">
      <alignment horizontal="left" vertical="center" wrapText="1"/>
    </xf>
    <xf numFmtId="3" fontId="6" fillId="2" borderId="119" xfId="0" applyNumberFormat="1" applyFont="1" applyFill="1" applyBorder="1"/>
    <xf numFmtId="0" fontId="6" fillId="4" borderId="155" xfId="0" applyFont="1" applyFill="1" applyBorder="1" applyAlignment="1">
      <alignment horizontal="center" vertical="center"/>
    </xf>
    <xf numFmtId="3" fontId="6" fillId="4" borderId="117" xfId="0" applyNumberFormat="1" applyFont="1" applyFill="1" applyBorder="1" applyAlignment="1">
      <alignment horizontal="left" vertical="center" wrapText="1"/>
    </xf>
    <xf numFmtId="0" fontId="6" fillId="9" borderId="165" xfId="0" applyFont="1" applyFill="1" applyBorder="1" applyAlignment="1">
      <alignment horizontal="center" vertical="center"/>
    </xf>
    <xf numFmtId="0" fontId="6" fillId="3" borderId="173" xfId="0" applyFont="1" applyFill="1" applyBorder="1" applyAlignment="1">
      <alignment vertical="center"/>
    </xf>
    <xf numFmtId="3" fontId="6" fillId="3" borderId="174" xfId="0" applyNumberFormat="1" applyFont="1" applyFill="1" applyBorder="1" applyAlignment="1">
      <alignment horizontal="left" vertical="center" wrapText="1"/>
    </xf>
    <xf numFmtId="3" fontId="6" fillId="4" borderId="127" xfId="0" applyNumberFormat="1" applyFont="1" applyFill="1" applyBorder="1" applyAlignment="1">
      <alignment horizontal="left" vertical="center" wrapText="1"/>
    </xf>
    <xf numFmtId="3" fontId="6" fillId="2" borderId="199" xfId="0" applyNumberFormat="1" applyFont="1" applyFill="1" applyBorder="1" applyAlignment="1">
      <alignment horizontal="left" vertical="center" wrapText="1"/>
    </xf>
    <xf numFmtId="3" fontId="6" fillId="2" borderId="199" xfId="0" applyNumberFormat="1" applyFont="1" applyFill="1" applyBorder="1"/>
    <xf numFmtId="3" fontId="6" fillId="2" borderId="201" xfId="0" applyNumberFormat="1" applyFont="1" applyFill="1" applyBorder="1"/>
    <xf numFmtId="0" fontId="9" fillId="0" borderId="0" xfId="0" applyFont="1" applyAlignment="1">
      <alignment vertical="center"/>
    </xf>
    <xf numFmtId="0" fontId="9" fillId="0" borderId="0" xfId="0" applyFont="1"/>
    <xf numFmtId="2" fontId="9" fillId="0" borderId="0" xfId="1" applyNumberFormat="1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2" fontId="9" fillId="2" borderId="0" xfId="1" applyNumberFormat="1" applyFont="1" applyFill="1"/>
    <xf numFmtId="2" fontId="9" fillId="2" borderId="0" xfId="0" applyNumberFormat="1" applyFont="1" applyFill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2" borderId="0" xfId="0" applyFont="1" applyFill="1"/>
    <xf numFmtId="0" fontId="10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wrapText="1"/>
    </xf>
    <xf numFmtId="3" fontId="6" fillId="2" borderId="144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3" fontId="12" fillId="4" borderId="17" xfId="0" applyNumberFormat="1" applyFont="1" applyFill="1" applyBorder="1" applyAlignment="1">
      <alignment horizontal="center" wrapText="1"/>
    </xf>
    <xf numFmtId="3" fontId="12" fillId="4" borderId="132" xfId="0" applyNumberFormat="1" applyFont="1" applyFill="1" applyBorder="1" applyAlignment="1">
      <alignment horizontal="center" wrapText="1"/>
    </xf>
    <xf numFmtId="3" fontId="12" fillId="2" borderId="47" xfId="0" applyNumberFormat="1" applyFont="1" applyFill="1" applyBorder="1" applyAlignment="1">
      <alignment horizontal="center" wrapText="1"/>
    </xf>
    <xf numFmtId="3" fontId="12" fillId="0" borderId="0" xfId="0" applyNumberFormat="1" applyFont="1"/>
    <xf numFmtId="3" fontId="2" fillId="0" borderId="0" xfId="0" applyNumberFormat="1" applyFont="1"/>
    <xf numFmtId="0" fontId="12" fillId="0" borderId="0" xfId="0" applyFont="1"/>
    <xf numFmtId="3" fontId="12" fillId="2" borderId="78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wrapText="1"/>
    </xf>
    <xf numFmtId="3" fontId="6" fillId="2" borderId="200" xfId="0" applyNumberFormat="1" applyFont="1" applyFill="1" applyBorder="1"/>
    <xf numFmtId="3" fontId="6" fillId="2" borderId="0" xfId="0" applyNumberFormat="1" applyFont="1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0" fontId="0" fillId="2" borderId="2" xfId="0" applyFill="1" applyBorder="1"/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0" fontId="0" fillId="4" borderId="33" xfId="0" applyFill="1" applyBorder="1" applyAlignment="1">
      <alignment horizontal="center" wrapText="1"/>
    </xf>
    <xf numFmtId="164" fontId="0" fillId="4" borderId="21" xfId="0" applyNumberFormat="1" applyFill="1" applyBorder="1" applyAlignment="1">
      <alignment horizontal="center" wrapText="1"/>
    </xf>
    <xf numFmtId="164" fontId="0" fillId="4" borderId="32" xfId="0" applyNumberFormat="1" applyFill="1" applyBorder="1" applyAlignment="1">
      <alignment horizontal="center" wrapText="1"/>
    </xf>
    <xf numFmtId="165" fontId="0" fillId="4" borderId="32" xfId="0" applyNumberFormat="1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 wrapText="1"/>
    </xf>
    <xf numFmtId="3" fontId="0" fillId="4" borderId="32" xfId="0" applyNumberFormat="1" applyFill="1" applyBorder="1" applyAlignment="1">
      <alignment horizontal="center" wrapText="1"/>
    </xf>
    <xf numFmtId="164" fontId="0" fillId="4" borderId="31" xfId="0" applyNumberFormat="1" applyFill="1" applyBorder="1" applyAlignment="1">
      <alignment horizontal="center" wrapText="1"/>
    </xf>
    <xf numFmtId="3" fontId="0" fillId="6" borderId="67" xfId="0" applyNumberFormat="1" applyFill="1" applyBorder="1" applyAlignment="1" applyProtection="1">
      <alignment horizontal="right" vertical="center" wrapText="1"/>
      <protection locked="0"/>
    </xf>
    <xf numFmtId="3" fontId="0" fillId="2" borderId="67" xfId="0" applyNumberFormat="1" applyFill="1" applyBorder="1"/>
    <xf numFmtId="3" fontId="0" fillId="2" borderId="106" xfId="0" applyNumberFormat="1" applyFill="1" applyBorder="1" applyAlignment="1">
      <alignment horizontal="left" vertical="center" wrapText="1"/>
    </xf>
    <xf numFmtId="3" fontId="0" fillId="2" borderId="80" xfId="0" applyNumberFormat="1" applyFill="1" applyBorder="1"/>
    <xf numFmtId="3" fontId="0" fillId="2" borderId="169" xfId="0" applyNumberFormat="1" applyFill="1" applyBorder="1"/>
    <xf numFmtId="3" fontId="0" fillId="2" borderId="144" xfId="0" applyNumberFormat="1" applyFill="1" applyBorder="1" applyAlignment="1">
      <alignment horizontal="left" vertical="center" wrapText="1"/>
    </xf>
    <xf numFmtId="3" fontId="0" fillId="2" borderId="142" xfId="0" applyNumberFormat="1" applyFill="1" applyBorder="1"/>
    <xf numFmtId="0" fontId="0" fillId="4" borderId="124" xfId="0" applyFill="1" applyBorder="1"/>
    <xf numFmtId="0" fontId="0" fillId="2" borderId="207" xfId="0" applyFill="1" applyBorder="1"/>
    <xf numFmtId="3" fontId="0" fillId="0" borderId="0" xfId="0" applyNumberFormat="1"/>
    <xf numFmtId="164" fontId="0" fillId="0" borderId="0" xfId="0" applyNumberFormat="1"/>
    <xf numFmtId="0" fontId="0" fillId="0" borderId="1" xfId="0" applyBorder="1"/>
    <xf numFmtId="166" fontId="0" fillId="5" borderId="52" xfId="1" applyNumberFormat="1" applyFont="1" applyFill="1" applyBorder="1" applyAlignment="1">
      <alignment horizontal="center" vertical="center"/>
    </xf>
    <xf numFmtId="3" fontId="12" fillId="5" borderId="53" xfId="0" applyNumberFormat="1" applyFont="1" applyFill="1" applyBorder="1" applyAlignment="1">
      <alignment horizontal="center" vertical="center"/>
    </xf>
    <xf numFmtId="3" fontId="12" fillId="5" borderId="55" xfId="0" applyNumberFormat="1" applyFont="1" applyFill="1" applyBorder="1" applyAlignment="1">
      <alignment horizontal="center" vertical="center"/>
    </xf>
    <xf numFmtId="166" fontId="0" fillId="2" borderId="70" xfId="1" applyNumberFormat="1" applyFont="1" applyFill="1" applyBorder="1" applyAlignment="1">
      <alignment horizontal="center" vertical="center"/>
    </xf>
    <xf numFmtId="3" fontId="12" fillId="2" borderId="61" xfId="0" applyNumberFormat="1" applyFont="1" applyFill="1" applyBorder="1" applyAlignment="1">
      <alignment horizontal="center" vertical="center"/>
    </xf>
    <xf numFmtId="3" fontId="12" fillId="2" borderId="72" xfId="0" applyNumberFormat="1" applyFont="1" applyFill="1" applyBorder="1" applyAlignment="1">
      <alignment horizontal="center" vertical="center"/>
    </xf>
    <xf numFmtId="3" fontId="12" fillId="5" borderId="61" xfId="0" applyNumberFormat="1" applyFont="1" applyFill="1" applyBorder="1" applyAlignment="1">
      <alignment horizontal="center" vertical="center"/>
    </xf>
    <xf numFmtId="3" fontId="12" fillId="5" borderId="62" xfId="0" applyNumberFormat="1" applyFont="1" applyFill="1" applyBorder="1" applyAlignment="1">
      <alignment horizontal="center" vertical="center"/>
    </xf>
    <xf numFmtId="3" fontId="12" fillId="2" borderId="74" xfId="0" applyNumberFormat="1" applyFont="1" applyFill="1" applyBorder="1" applyAlignment="1">
      <alignment horizontal="center" vertical="center"/>
    </xf>
    <xf numFmtId="3" fontId="12" fillId="2" borderId="68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3" fontId="12" fillId="5" borderId="72" xfId="0" applyNumberFormat="1" applyFont="1" applyFill="1" applyBorder="1" applyAlignment="1">
      <alignment horizontal="center" vertical="center"/>
    </xf>
    <xf numFmtId="3" fontId="12" fillId="6" borderId="74" xfId="0" applyNumberFormat="1" applyFont="1" applyFill="1" applyBorder="1" applyAlignment="1">
      <alignment horizontal="center" vertical="center"/>
    </xf>
    <xf numFmtId="3" fontId="12" fillId="6" borderId="72" xfId="0" applyNumberFormat="1" applyFont="1" applyFill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center" vertical="center"/>
    </xf>
    <xf numFmtId="3" fontId="12" fillId="2" borderId="108" xfId="0" applyNumberFormat="1" applyFont="1" applyFill="1" applyBorder="1" applyAlignment="1">
      <alignment horizontal="center" vertical="center"/>
    </xf>
    <xf numFmtId="164" fontId="6" fillId="3" borderId="120" xfId="0" applyNumberFormat="1" applyFont="1" applyFill="1" applyBorder="1" applyAlignment="1">
      <alignment horizontal="center" vertical="center"/>
    </xf>
    <xf numFmtId="3" fontId="6" fillId="3" borderId="121" xfId="0" applyNumberFormat="1" applyFont="1" applyFill="1" applyBorder="1" applyAlignment="1">
      <alignment horizontal="center" vertical="center"/>
    </xf>
    <xf numFmtId="3" fontId="6" fillId="3" borderId="122" xfId="0" applyNumberFormat="1" applyFont="1" applyFill="1" applyBorder="1" applyAlignment="1">
      <alignment horizontal="center" vertical="center"/>
    </xf>
    <xf numFmtId="3" fontId="6" fillId="3" borderId="120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3" fontId="6" fillId="3" borderId="125" xfId="0" applyNumberFormat="1" applyFont="1" applyFill="1" applyBorder="1" applyAlignment="1">
      <alignment horizontal="center" vertical="center"/>
    </xf>
    <xf numFmtId="3" fontId="12" fillId="7" borderId="9" xfId="0" applyNumberFormat="1" applyFont="1" applyFill="1" applyBorder="1" applyAlignment="1">
      <alignment horizontal="center" vertical="center"/>
    </xf>
    <xf numFmtId="3" fontId="12" fillId="7" borderId="97" xfId="0" applyNumberFormat="1" applyFont="1" applyFill="1" applyBorder="1" applyAlignment="1">
      <alignment horizontal="center" vertical="center"/>
    </xf>
    <xf numFmtId="3" fontId="12" fillId="2" borderId="81" xfId="0" applyNumberFormat="1" applyFont="1" applyFill="1" applyBorder="1" applyAlignment="1">
      <alignment horizontal="center" vertical="center"/>
    </xf>
    <xf numFmtId="3" fontId="12" fillId="2" borderId="75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>
      <alignment horizontal="center" vertical="center"/>
    </xf>
    <xf numFmtId="3" fontId="12" fillId="2" borderId="70" xfId="0" applyNumberFormat="1" applyFont="1" applyFill="1" applyBorder="1" applyAlignment="1">
      <alignment horizontal="center" vertical="center"/>
    </xf>
    <xf numFmtId="3" fontId="12" fillId="2" borderId="144" xfId="0" applyNumberFormat="1" applyFont="1" applyFill="1" applyBorder="1" applyAlignment="1">
      <alignment horizontal="center" vertical="center"/>
    </xf>
    <xf numFmtId="3" fontId="12" fillId="2" borderId="141" xfId="0" applyNumberFormat="1" applyFont="1" applyFill="1" applyBorder="1" applyAlignment="1">
      <alignment horizontal="center" vertical="center"/>
    </xf>
    <xf numFmtId="3" fontId="12" fillId="7" borderId="61" xfId="0" applyNumberFormat="1" applyFont="1" applyFill="1" applyBorder="1" applyAlignment="1">
      <alignment horizontal="center" vertical="center"/>
    </xf>
    <xf numFmtId="3" fontId="12" fillId="7" borderId="62" xfId="0" applyNumberFormat="1" applyFont="1" applyFill="1" applyBorder="1" applyAlignment="1">
      <alignment horizontal="center" vertical="center"/>
    </xf>
    <xf numFmtId="3" fontId="12" fillId="2" borderId="150" xfId="0" applyNumberFormat="1" applyFont="1" applyFill="1" applyBorder="1" applyAlignment="1">
      <alignment horizontal="center" vertical="center"/>
    </xf>
    <xf numFmtId="3" fontId="12" fillId="6" borderId="143" xfId="0" applyNumberFormat="1" applyFont="1" applyFill="1" applyBorder="1" applyAlignment="1">
      <alignment horizontal="center" vertical="center"/>
    </xf>
    <xf numFmtId="3" fontId="6" fillId="2" borderId="117" xfId="0" applyNumberFormat="1" applyFont="1" applyFill="1" applyBorder="1" applyAlignment="1">
      <alignment horizontal="center" vertical="center"/>
    </xf>
    <xf numFmtId="3" fontId="6" fillId="2" borderId="126" xfId="0" applyNumberFormat="1" applyFont="1" applyFill="1" applyBorder="1" applyAlignment="1">
      <alignment horizontal="center" vertical="center"/>
    </xf>
    <xf numFmtId="3" fontId="6" fillId="2" borderId="129" xfId="0" applyNumberFormat="1" applyFont="1" applyFill="1" applyBorder="1" applyAlignment="1">
      <alignment horizontal="center" vertical="center"/>
    </xf>
    <xf numFmtId="3" fontId="6" fillId="2" borderId="132" xfId="0" applyNumberFormat="1" applyFont="1" applyFill="1" applyBorder="1" applyAlignment="1">
      <alignment horizontal="center" vertical="center"/>
    </xf>
    <xf numFmtId="3" fontId="6" fillId="2" borderId="120" xfId="0" applyNumberFormat="1" applyFont="1" applyFill="1" applyBorder="1" applyAlignment="1">
      <alignment horizontal="center" vertical="center"/>
    </xf>
    <xf numFmtId="164" fontId="6" fillId="4" borderId="158" xfId="0" applyNumberFormat="1" applyFont="1" applyFill="1" applyBorder="1" applyAlignment="1">
      <alignment horizontal="center" vertical="center"/>
    </xf>
    <xf numFmtId="3" fontId="6" fillId="4" borderId="158" xfId="0" applyNumberFormat="1" applyFont="1" applyFill="1" applyBorder="1" applyAlignment="1">
      <alignment horizontal="center" vertical="center"/>
    </xf>
    <xf numFmtId="3" fontId="6" fillId="4" borderId="159" xfId="0" applyNumberFormat="1" applyFont="1" applyFill="1" applyBorder="1" applyAlignment="1">
      <alignment horizontal="center" vertical="center"/>
    </xf>
    <xf numFmtId="3" fontId="6" fillId="4" borderId="157" xfId="0" applyNumberFormat="1" applyFont="1" applyFill="1" applyBorder="1" applyAlignment="1">
      <alignment horizontal="center" vertical="center"/>
    </xf>
    <xf numFmtId="3" fontId="6" fillId="4" borderId="160" xfId="0" applyNumberFormat="1" applyFont="1" applyFill="1" applyBorder="1" applyAlignment="1">
      <alignment horizontal="center" vertical="center"/>
    </xf>
    <xf numFmtId="3" fontId="6" fillId="4" borderId="161" xfId="0" applyNumberFormat="1" applyFont="1" applyFill="1" applyBorder="1" applyAlignment="1">
      <alignment horizontal="center" vertical="center"/>
    </xf>
    <xf numFmtId="3" fontId="12" fillId="2" borderId="98" xfId="0" applyNumberFormat="1" applyFont="1" applyFill="1" applyBorder="1" applyAlignment="1">
      <alignment horizontal="center" vertical="center"/>
    </xf>
    <xf numFmtId="3" fontId="12" fillId="2" borderId="170" xfId="0" applyNumberFormat="1" applyFont="1" applyFill="1" applyBorder="1" applyAlignment="1">
      <alignment horizontal="center" vertical="center"/>
    </xf>
    <xf numFmtId="164" fontId="6" fillId="3" borderId="177" xfId="0" applyNumberFormat="1" applyFont="1" applyFill="1" applyBorder="1" applyAlignment="1">
      <alignment horizontal="center" vertical="center"/>
    </xf>
    <xf numFmtId="164" fontId="6" fillId="3" borderId="178" xfId="0" applyNumberFormat="1" applyFont="1" applyFill="1" applyBorder="1" applyAlignment="1">
      <alignment horizontal="center" vertical="center"/>
    </xf>
    <xf numFmtId="3" fontId="6" fillId="3" borderId="179" xfId="0" applyNumberFormat="1" applyFont="1" applyFill="1" applyBorder="1" applyAlignment="1">
      <alignment horizontal="center" vertical="center"/>
    </xf>
    <xf numFmtId="3" fontId="6" fillId="3" borderId="178" xfId="0" applyNumberFormat="1" applyFont="1" applyFill="1" applyBorder="1" applyAlignment="1">
      <alignment horizontal="center" vertical="center"/>
    </xf>
    <xf numFmtId="3" fontId="6" fillId="3" borderId="177" xfId="0" applyNumberFormat="1" applyFont="1" applyFill="1" applyBorder="1" applyAlignment="1">
      <alignment horizontal="center" vertical="center"/>
    </xf>
    <xf numFmtId="3" fontId="6" fillId="3" borderId="182" xfId="0" applyNumberFormat="1" applyFont="1" applyFill="1" applyBorder="1" applyAlignment="1">
      <alignment horizontal="center" vertical="center"/>
    </xf>
    <xf numFmtId="3" fontId="6" fillId="3" borderId="175" xfId="0" applyNumberFormat="1" applyFont="1" applyFill="1" applyBorder="1" applyAlignment="1">
      <alignment horizontal="center" vertical="center"/>
    </xf>
    <xf numFmtId="3" fontId="6" fillId="3" borderId="183" xfId="0" applyNumberFormat="1" applyFont="1" applyFill="1" applyBorder="1" applyAlignment="1">
      <alignment horizontal="center" vertical="center"/>
    </xf>
    <xf numFmtId="3" fontId="6" fillId="4" borderId="188" xfId="0" applyNumberFormat="1" applyFont="1" applyFill="1" applyBorder="1" applyAlignment="1">
      <alignment horizontal="center" vertical="center"/>
    </xf>
    <xf numFmtId="3" fontId="6" fillId="4" borderId="189" xfId="0" applyNumberFormat="1" applyFont="1" applyFill="1" applyBorder="1" applyAlignment="1">
      <alignment horizontal="center" vertical="center"/>
    </xf>
    <xf numFmtId="3" fontId="6" fillId="4" borderId="191" xfId="0" applyNumberFormat="1" applyFont="1" applyFill="1" applyBorder="1" applyAlignment="1">
      <alignment horizontal="center" vertical="center"/>
    </xf>
    <xf numFmtId="3" fontId="6" fillId="4" borderId="192" xfId="0" applyNumberFormat="1" applyFont="1" applyFill="1" applyBorder="1" applyAlignment="1">
      <alignment horizontal="center" vertical="center"/>
    </xf>
    <xf numFmtId="3" fontId="6" fillId="4" borderId="193" xfId="0" applyNumberFormat="1" applyFont="1" applyFill="1" applyBorder="1" applyAlignment="1">
      <alignment horizontal="center" vertical="center"/>
    </xf>
    <xf numFmtId="3" fontId="6" fillId="10" borderId="55" xfId="0" applyNumberFormat="1" applyFont="1" applyFill="1" applyBorder="1" applyAlignment="1">
      <alignment horizontal="center" vertical="center"/>
    </xf>
    <xf numFmtId="3" fontId="12" fillId="2" borderId="88" xfId="0" applyNumberFormat="1" applyFont="1" applyFill="1" applyBorder="1" applyAlignment="1">
      <alignment horizontal="center" vertical="center"/>
    </xf>
    <xf numFmtId="164" fontId="6" fillId="3" borderId="124" xfId="0" applyNumberFormat="1" applyFont="1" applyFill="1" applyBorder="1" applyAlignment="1">
      <alignment horizontal="center" vertical="center"/>
    </xf>
    <xf numFmtId="3" fontId="6" fillId="2" borderId="121" xfId="0" applyNumberFormat="1" applyFont="1" applyFill="1" applyBorder="1" applyAlignment="1">
      <alignment horizontal="center" vertical="center"/>
    </xf>
    <xf numFmtId="3" fontId="6" fillId="0" borderId="121" xfId="0" applyNumberFormat="1" applyFont="1" applyBorder="1" applyAlignment="1">
      <alignment horizontal="center" vertical="center"/>
    </xf>
    <xf numFmtId="3" fontId="6" fillId="2" borderId="127" xfId="0" applyNumberFormat="1" applyFont="1" applyFill="1" applyBorder="1" applyAlignment="1">
      <alignment horizontal="center" vertical="center"/>
    </xf>
    <xf numFmtId="164" fontId="6" fillId="4" borderId="156" xfId="0" applyNumberFormat="1" applyFont="1" applyFill="1" applyBorder="1" applyAlignment="1">
      <alignment horizontal="center" vertical="center"/>
    </xf>
    <xf numFmtId="164" fontId="6" fillId="3" borderId="176" xfId="0" applyNumberFormat="1" applyFont="1" applyFill="1" applyBorder="1" applyAlignment="1">
      <alignment horizontal="center" vertical="center"/>
    </xf>
    <xf numFmtId="3" fontId="6" fillId="3" borderId="174" xfId="0" applyNumberFormat="1" applyFont="1" applyFill="1" applyBorder="1" applyAlignment="1">
      <alignment horizontal="center" vertical="center"/>
    </xf>
    <xf numFmtId="166" fontId="0" fillId="2" borderId="75" xfId="1" applyNumberFormat="1" applyFont="1" applyFill="1" applyBorder="1" applyAlignment="1">
      <alignment horizontal="center" vertical="center"/>
    </xf>
    <xf numFmtId="166" fontId="6" fillId="3" borderId="120" xfId="1" applyNumberFormat="1" applyFont="1" applyFill="1" applyBorder="1" applyAlignment="1">
      <alignment horizontal="center" vertical="center"/>
    </xf>
    <xf numFmtId="166" fontId="0" fillId="2" borderId="141" xfId="1" applyNumberFormat="1" applyFont="1" applyFill="1" applyBorder="1" applyAlignment="1">
      <alignment horizontal="center" vertical="center"/>
    </xf>
    <xf numFmtId="166" fontId="0" fillId="7" borderId="75" xfId="1" applyNumberFormat="1" applyFont="1" applyFill="1" applyBorder="1" applyAlignment="1">
      <alignment horizontal="center" vertical="center"/>
    </xf>
    <xf numFmtId="164" fontId="12" fillId="5" borderId="51" xfId="0" applyNumberFormat="1" applyFont="1" applyFill="1" applyBorder="1" applyAlignment="1">
      <alignment horizontal="center" vertical="center"/>
    </xf>
    <xf numFmtId="164" fontId="12" fillId="5" borderId="52" xfId="0" applyNumberFormat="1" applyFont="1" applyFill="1" applyBorder="1" applyAlignment="1">
      <alignment horizontal="center" vertical="center"/>
    </xf>
    <xf numFmtId="166" fontId="12" fillId="5" borderId="52" xfId="1" applyNumberFormat="1" applyFont="1" applyFill="1" applyBorder="1" applyAlignment="1">
      <alignment horizontal="center" vertical="center"/>
    </xf>
    <xf numFmtId="3" fontId="12" fillId="5" borderId="54" xfId="0" applyNumberFormat="1" applyFont="1" applyFill="1" applyBorder="1" applyAlignment="1">
      <alignment horizontal="center" vertical="center"/>
    </xf>
    <xf numFmtId="3" fontId="12" fillId="5" borderId="56" xfId="0" applyNumberFormat="1" applyFont="1" applyFill="1" applyBorder="1" applyAlignment="1">
      <alignment horizontal="center" vertical="center"/>
    </xf>
    <xf numFmtId="3" fontId="12" fillId="5" borderId="49" xfId="0" applyNumberFormat="1" applyFont="1" applyFill="1" applyBorder="1" applyAlignment="1">
      <alignment horizontal="center" vertical="center"/>
    </xf>
    <xf numFmtId="3" fontId="12" fillId="5" borderId="52" xfId="0" applyNumberFormat="1" applyFont="1" applyFill="1" applyBorder="1" applyAlignment="1">
      <alignment horizontal="center" vertical="center"/>
    </xf>
    <xf numFmtId="164" fontId="12" fillId="2" borderId="69" xfId="0" applyNumberFormat="1" applyFont="1" applyFill="1" applyBorder="1" applyAlignment="1">
      <alignment horizontal="center" vertical="center"/>
    </xf>
    <xf numFmtId="164" fontId="12" fillId="2" borderId="70" xfId="0" applyNumberFormat="1" applyFont="1" applyFill="1" applyBorder="1" applyAlignment="1">
      <alignment horizontal="center" vertical="center"/>
    </xf>
    <xf numFmtId="166" fontId="12" fillId="2" borderId="70" xfId="1" applyNumberFormat="1" applyFont="1" applyFill="1" applyBorder="1" applyAlignment="1">
      <alignment horizontal="center" vertical="center"/>
    </xf>
    <xf numFmtId="3" fontId="12" fillId="2" borderId="71" xfId="0" applyNumberFormat="1" applyFont="1" applyFill="1" applyBorder="1" applyAlignment="1">
      <alignment horizontal="center" vertical="center"/>
    </xf>
    <xf numFmtId="164" fontId="12" fillId="2" borderId="59" xfId="0" applyNumberFormat="1" applyFont="1" applyFill="1" applyBorder="1" applyAlignment="1">
      <alignment horizontal="center" vertical="center"/>
    </xf>
    <xf numFmtId="166" fontId="12" fillId="2" borderId="75" xfId="1" applyNumberFormat="1" applyFont="1" applyFill="1" applyBorder="1" applyAlignment="1">
      <alignment horizontal="center" vertical="center"/>
    </xf>
    <xf numFmtId="3" fontId="12" fillId="2" borderId="73" xfId="0" applyNumberFormat="1" applyFont="1" applyFill="1" applyBorder="1" applyAlignment="1">
      <alignment horizontal="center" vertical="center"/>
    </xf>
    <xf numFmtId="3" fontId="12" fillId="2" borderId="82" xfId="0" applyNumberFormat="1" applyFont="1" applyFill="1" applyBorder="1" applyAlignment="1">
      <alignment horizontal="center" vertical="center"/>
    </xf>
    <xf numFmtId="164" fontId="12" fillId="5" borderId="69" xfId="0" applyNumberFormat="1" applyFont="1" applyFill="1" applyBorder="1" applyAlignment="1">
      <alignment horizontal="center" vertical="center"/>
    </xf>
    <xf numFmtId="164" fontId="12" fillId="5" borderId="70" xfId="0" applyNumberFormat="1" applyFont="1" applyFill="1" applyBorder="1" applyAlignment="1">
      <alignment horizontal="center" vertical="center"/>
    </xf>
    <xf numFmtId="166" fontId="12" fillId="5" borderId="70" xfId="1" applyNumberFormat="1" applyFont="1" applyFill="1" applyBorder="1" applyAlignment="1">
      <alignment horizontal="center" vertical="center"/>
    </xf>
    <xf numFmtId="3" fontId="12" fillId="5" borderId="71" xfId="0" applyNumberFormat="1" applyFont="1" applyFill="1" applyBorder="1" applyAlignment="1">
      <alignment horizontal="center" vertical="center"/>
    </xf>
    <xf numFmtId="3" fontId="12" fillId="5" borderId="83" xfId="0" applyNumberFormat="1" applyFont="1" applyFill="1" applyBorder="1" applyAlignment="1">
      <alignment horizontal="center" vertical="center"/>
    </xf>
    <xf numFmtId="3" fontId="12" fillId="5" borderId="67" xfId="0" applyNumberFormat="1" applyFont="1" applyFill="1" applyBorder="1" applyAlignment="1">
      <alignment horizontal="center" vertical="center"/>
    </xf>
    <xf numFmtId="3" fontId="12" fillId="5" borderId="75" xfId="0" applyNumberFormat="1" applyFont="1" applyFill="1" applyBorder="1" applyAlignment="1">
      <alignment horizontal="center" vertical="center"/>
    </xf>
    <xf numFmtId="3" fontId="12" fillId="5" borderId="70" xfId="0" applyNumberFormat="1" applyFont="1" applyFill="1" applyBorder="1" applyAlignment="1">
      <alignment horizontal="center" vertical="center"/>
    </xf>
    <xf numFmtId="3" fontId="12" fillId="2" borderId="83" xfId="0" applyNumberFormat="1" applyFont="1" applyFill="1" applyBorder="1" applyAlignment="1">
      <alignment horizontal="center" vertical="center"/>
    </xf>
    <xf numFmtId="3" fontId="12" fillId="5" borderId="73" xfId="0" applyNumberFormat="1" applyFont="1" applyFill="1" applyBorder="1" applyAlignment="1">
      <alignment horizontal="center" vertical="center"/>
    </xf>
    <xf numFmtId="3" fontId="12" fillId="6" borderId="73" xfId="0" applyNumberFormat="1" applyFont="1" applyFill="1" applyBorder="1" applyAlignment="1">
      <alignment horizontal="center" vertical="center"/>
    </xf>
    <xf numFmtId="3" fontId="12" fillId="6" borderId="70" xfId="0" applyNumberFormat="1" applyFont="1" applyFill="1" applyBorder="1" applyAlignment="1">
      <alignment horizontal="center" vertical="center"/>
    </xf>
    <xf numFmtId="164" fontId="6" fillId="3" borderId="85" xfId="0" applyNumberFormat="1" applyFont="1" applyFill="1" applyBorder="1" applyAlignment="1">
      <alignment horizontal="center" vertical="center"/>
    </xf>
    <xf numFmtId="166" fontId="6" fillId="3" borderId="85" xfId="1" applyNumberFormat="1" applyFont="1" applyFill="1" applyBorder="1" applyAlignment="1">
      <alignment horizontal="center" vertical="center"/>
    </xf>
    <xf numFmtId="3" fontId="6" fillId="3" borderId="85" xfId="0" applyNumberFormat="1" applyFont="1" applyFill="1" applyBorder="1" applyAlignment="1">
      <alignment horizontal="center" vertical="center"/>
    </xf>
    <xf numFmtId="3" fontId="6" fillId="3" borderId="87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98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2" borderId="99" xfId="0" applyNumberFormat="1" applyFont="1" applyFill="1" applyBorder="1" applyAlignment="1">
      <alignment horizontal="center" vertical="center"/>
    </xf>
    <xf numFmtId="3" fontId="12" fillId="2" borderId="97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100" xfId="0" applyNumberFormat="1" applyFont="1" applyFill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2" borderId="103" xfId="0" applyNumberFormat="1" applyFont="1" applyFill="1" applyBorder="1" applyAlignment="1">
      <alignment horizontal="center" vertical="center"/>
    </xf>
    <xf numFmtId="166" fontId="12" fillId="2" borderId="103" xfId="1" applyNumberFormat="1" applyFont="1" applyFill="1" applyBorder="1" applyAlignment="1">
      <alignment horizontal="center" vertical="center"/>
    </xf>
    <xf numFmtId="3" fontId="12" fillId="2" borderId="109" xfId="0" applyNumberFormat="1" applyFont="1" applyFill="1" applyBorder="1" applyAlignment="1">
      <alignment horizontal="center" vertical="center"/>
    </xf>
    <xf numFmtId="3" fontId="12" fillId="2" borderId="106" xfId="0" applyNumberFormat="1" applyFont="1" applyFill="1" applyBorder="1" applyAlignment="1">
      <alignment horizontal="center" vertical="center"/>
    </xf>
    <xf numFmtId="3" fontId="12" fillId="2" borderId="111" xfId="0" applyNumberFormat="1" applyFont="1" applyFill="1" applyBorder="1" applyAlignment="1">
      <alignment horizontal="center" vertical="center"/>
    </xf>
    <xf numFmtId="9" fontId="6" fillId="3" borderId="120" xfId="1" applyFont="1" applyFill="1" applyBorder="1" applyAlignment="1">
      <alignment horizontal="center" vertical="center"/>
    </xf>
    <xf numFmtId="164" fontId="12" fillId="7" borderId="5" xfId="0" applyNumberFormat="1" applyFont="1" applyFill="1" applyBorder="1" applyAlignment="1">
      <alignment horizontal="center" vertical="center"/>
    </xf>
    <xf numFmtId="164" fontId="12" fillId="7" borderId="98" xfId="0" applyNumberFormat="1" applyFont="1" applyFill="1" applyBorder="1" applyAlignment="1">
      <alignment horizontal="center" vertical="center"/>
    </xf>
    <xf numFmtId="3" fontId="12" fillId="7" borderId="99" xfId="0" applyNumberFormat="1" applyFont="1" applyFill="1" applyBorder="1" applyAlignment="1">
      <alignment horizontal="center" vertical="center"/>
    </xf>
    <xf numFmtId="3" fontId="12" fillId="7" borderId="98" xfId="0" applyNumberFormat="1" applyFont="1" applyFill="1" applyBorder="1" applyAlignment="1">
      <alignment horizontal="center" vertical="center"/>
    </xf>
    <xf numFmtId="164" fontId="12" fillId="8" borderId="133" xfId="0" applyNumberFormat="1" applyFont="1" applyFill="1" applyBorder="1" applyAlignment="1">
      <alignment horizontal="center" vertical="center"/>
    </xf>
    <xf numFmtId="164" fontId="12" fillId="8" borderId="134" xfId="0" applyNumberFormat="1" applyFont="1" applyFill="1" applyBorder="1" applyAlignment="1">
      <alignment horizontal="center" vertical="center"/>
    </xf>
    <xf numFmtId="166" fontId="12" fillId="8" borderId="134" xfId="1" applyNumberFormat="1" applyFont="1" applyFill="1" applyBorder="1" applyAlignment="1">
      <alignment horizontal="center" vertical="center"/>
    </xf>
    <xf numFmtId="3" fontId="12" fillId="8" borderId="137" xfId="0" applyNumberFormat="1" applyFont="1" applyFill="1" applyBorder="1" applyAlignment="1">
      <alignment horizontal="center" vertical="center"/>
    </xf>
    <xf numFmtId="3" fontId="12" fillId="8" borderId="138" xfId="0" applyNumberFormat="1" applyFont="1" applyFill="1" applyBorder="1" applyAlignment="1">
      <alignment horizontal="center" vertical="center"/>
    </xf>
    <xf numFmtId="3" fontId="12" fillId="8" borderId="136" xfId="0" applyNumberFormat="1" applyFont="1" applyFill="1" applyBorder="1" applyAlignment="1">
      <alignment horizontal="center" vertical="center"/>
    </xf>
    <xf numFmtId="3" fontId="12" fillId="8" borderId="134" xfId="0" applyNumberFormat="1" applyFont="1" applyFill="1" applyBorder="1" applyAlignment="1">
      <alignment horizontal="center" vertical="center"/>
    </xf>
    <xf numFmtId="3" fontId="12" fillId="8" borderId="135" xfId="0" applyNumberFormat="1" applyFont="1" applyFill="1" applyBorder="1" applyAlignment="1">
      <alignment horizontal="center" vertical="center"/>
    </xf>
    <xf numFmtId="164" fontId="12" fillId="8" borderId="59" xfId="0" applyNumberFormat="1" applyFont="1" applyFill="1" applyBorder="1" applyAlignment="1">
      <alignment horizontal="center" vertical="center"/>
    </xf>
    <xf numFmtId="164" fontId="12" fillId="8" borderId="75" xfId="0" applyNumberFormat="1" applyFont="1" applyFill="1" applyBorder="1" applyAlignment="1">
      <alignment horizontal="center" vertical="center"/>
    </xf>
    <xf numFmtId="166" fontId="12" fillId="8" borderId="75" xfId="1" applyNumberFormat="1" applyFont="1" applyFill="1" applyBorder="1" applyAlignment="1">
      <alignment horizontal="center" vertical="center"/>
    </xf>
    <xf numFmtId="3" fontId="12" fillId="8" borderId="81" xfId="0" applyNumberFormat="1" applyFont="1" applyFill="1" applyBorder="1" applyAlignment="1">
      <alignment horizontal="center" vertical="center"/>
    </xf>
    <xf numFmtId="3" fontId="12" fillId="8" borderId="71" xfId="0" applyNumberFormat="1" applyFont="1" applyFill="1" applyBorder="1" applyAlignment="1">
      <alignment horizontal="center" vertical="center"/>
    </xf>
    <xf numFmtId="3" fontId="12" fillId="8" borderId="62" xfId="0" applyNumberFormat="1" applyFont="1" applyFill="1" applyBorder="1" applyAlignment="1">
      <alignment horizontal="center" vertical="center"/>
    </xf>
    <xf numFmtId="3" fontId="12" fillId="8" borderId="75" xfId="0" applyNumberFormat="1" applyFont="1" applyFill="1" applyBorder="1" applyAlignment="1">
      <alignment horizontal="center" vertical="center"/>
    </xf>
    <xf numFmtId="3" fontId="12" fillId="8" borderId="67" xfId="0" applyNumberFormat="1" applyFont="1" applyFill="1" applyBorder="1" applyAlignment="1">
      <alignment horizontal="center" vertical="center"/>
    </xf>
    <xf numFmtId="164" fontId="12" fillId="8" borderId="77" xfId="0" applyNumberFormat="1" applyFont="1" applyFill="1" applyBorder="1" applyAlignment="1">
      <alignment horizontal="center" vertical="center"/>
    </xf>
    <xf numFmtId="164" fontId="12" fillId="8" borderId="70" xfId="0" applyNumberFormat="1" applyFont="1" applyFill="1" applyBorder="1" applyAlignment="1">
      <alignment horizontal="center" vertical="center"/>
    </xf>
    <xf numFmtId="166" fontId="12" fillId="8" borderId="70" xfId="1" applyNumberFormat="1" applyFont="1" applyFill="1" applyBorder="1" applyAlignment="1">
      <alignment horizontal="center" vertical="center"/>
    </xf>
    <xf numFmtId="3" fontId="12" fillId="8" borderId="82" xfId="0" applyNumberFormat="1" applyFont="1" applyFill="1" applyBorder="1" applyAlignment="1">
      <alignment horizontal="center" vertical="center"/>
    </xf>
    <xf numFmtId="3" fontId="12" fillId="8" borderId="70" xfId="0" applyNumberFormat="1" applyFont="1" applyFill="1" applyBorder="1" applyAlignment="1">
      <alignment horizontal="center" vertical="center"/>
    </xf>
    <xf numFmtId="3" fontId="12" fillId="8" borderId="72" xfId="0" applyNumberFormat="1" applyFont="1" applyFill="1" applyBorder="1" applyAlignment="1">
      <alignment horizontal="center" vertical="center"/>
    </xf>
    <xf numFmtId="3" fontId="12" fillId="8" borderId="80" xfId="0" applyNumberFormat="1" applyFont="1" applyFill="1" applyBorder="1" applyAlignment="1">
      <alignment horizontal="center" vertical="center"/>
    </xf>
    <xf numFmtId="164" fontId="12" fillId="8" borderId="140" xfId="0" applyNumberFormat="1" applyFont="1" applyFill="1" applyBorder="1" applyAlignment="1">
      <alignment horizontal="center" vertical="center"/>
    </xf>
    <xf numFmtId="164" fontId="12" fillId="8" borderId="141" xfId="0" applyNumberFormat="1" applyFont="1" applyFill="1" applyBorder="1" applyAlignment="1">
      <alignment horizontal="center" vertical="center"/>
    </xf>
    <xf numFmtId="166" fontId="12" fillId="8" borderId="141" xfId="1" applyNumberFormat="1" applyFont="1" applyFill="1" applyBorder="1" applyAlignment="1">
      <alignment horizontal="center" vertical="center"/>
    </xf>
    <xf numFmtId="3" fontId="12" fillId="8" borderId="144" xfId="0" applyNumberFormat="1" applyFont="1" applyFill="1" applyBorder="1" applyAlignment="1">
      <alignment horizontal="center" vertical="center"/>
    </xf>
    <xf numFmtId="3" fontId="12" fillId="8" borderId="145" xfId="0" applyNumberFormat="1" applyFont="1" applyFill="1" applyBorder="1" applyAlignment="1">
      <alignment horizontal="center" vertical="center"/>
    </xf>
    <xf numFmtId="3" fontId="12" fillId="8" borderId="143" xfId="0" applyNumberFormat="1" applyFont="1" applyFill="1" applyBorder="1" applyAlignment="1">
      <alignment horizontal="center" vertical="center"/>
    </xf>
    <xf numFmtId="3" fontId="12" fillId="8" borderId="141" xfId="0" applyNumberFormat="1" applyFont="1" applyFill="1" applyBorder="1" applyAlignment="1">
      <alignment horizontal="center" vertical="center"/>
    </xf>
    <xf numFmtId="3" fontId="12" fillId="8" borderId="142" xfId="0" applyNumberFormat="1" applyFont="1" applyFill="1" applyBorder="1" applyAlignment="1">
      <alignment horizontal="center" vertical="center"/>
    </xf>
    <xf numFmtId="164" fontId="12" fillId="7" borderId="147" xfId="0" applyNumberFormat="1" applyFont="1" applyFill="1" applyBorder="1" applyAlignment="1">
      <alignment horizontal="center" vertical="center"/>
    </xf>
    <xf numFmtId="164" fontId="12" fillId="7" borderId="75" xfId="0" applyNumberFormat="1" applyFont="1" applyFill="1" applyBorder="1" applyAlignment="1">
      <alignment horizontal="center" vertical="center"/>
    </xf>
    <xf numFmtId="3" fontId="12" fillId="7" borderId="71" xfId="0" applyNumberFormat="1" applyFont="1" applyFill="1" applyBorder="1" applyAlignment="1">
      <alignment horizontal="center" vertical="center"/>
    </xf>
    <xf numFmtId="3" fontId="12" fillId="7" borderId="75" xfId="0" applyNumberFormat="1" applyFont="1" applyFill="1" applyBorder="1" applyAlignment="1">
      <alignment horizontal="center" vertical="center"/>
    </xf>
    <xf numFmtId="166" fontId="12" fillId="7" borderId="75" xfId="1" applyNumberFormat="1" applyFont="1" applyFill="1" applyBorder="1" applyAlignment="1">
      <alignment horizontal="center" vertical="center"/>
    </xf>
    <xf numFmtId="3" fontId="12" fillId="7" borderId="81" xfId="0" applyNumberFormat="1" applyFont="1" applyFill="1" applyBorder="1" applyAlignment="1">
      <alignment horizontal="center" vertical="center"/>
    </xf>
    <xf numFmtId="164" fontId="12" fillId="2" borderId="147" xfId="0" applyNumberFormat="1" applyFont="1" applyFill="1" applyBorder="1" applyAlignment="1">
      <alignment horizontal="center" vertical="center"/>
    </xf>
    <xf numFmtId="164" fontId="12" fillId="2" borderId="149" xfId="0" applyNumberFormat="1" applyFont="1" applyFill="1" applyBorder="1" applyAlignment="1">
      <alignment horizontal="center" vertical="center"/>
    </xf>
    <xf numFmtId="164" fontId="12" fillId="2" borderId="141" xfId="0" applyNumberFormat="1" applyFont="1" applyFill="1" applyBorder="1" applyAlignment="1">
      <alignment horizontal="center" vertical="center"/>
    </xf>
    <xf numFmtId="166" fontId="12" fillId="2" borderId="141" xfId="1" applyNumberFormat="1" applyFont="1" applyFill="1" applyBorder="1" applyAlignment="1">
      <alignment horizontal="center" vertical="center"/>
    </xf>
    <xf numFmtId="3" fontId="12" fillId="2" borderId="145" xfId="0" applyNumberFormat="1" applyFont="1" applyFill="1" applyBorder="1" applyAlignment="1">
      <alignment horizontal="center" vertical="center"/>
    </xf>
    <xf numFmtId="3" fontId="12" fillId="2" borderId="143" xfId="0" applyNumberFormat="1" applyFont="1" applyFill="1" applyBorder="1" applyAlignment="1">
      <alignment horizontal="center" vertical="center"/>
    </xf>
    <xf numFmtId="3" fontId="12" fillId="6" borderId="150" xfId="0" applyNumberFormat="1" applyFont="1" applyFill="1" applyBorder="1" applyAlignment="1">
      <alignment horizontal="center" vertical="center"/>
    </xf>
    <xf numFmtId="164" fontId="12" fillId="2" borderId="23" xfId="0" applyNumberFormat="1" applyFont="1" applyFill="1" applyBorder="1" applyAlignment="1">
      <alignment horizontal="center" vertical="center"/>
    </xf>
    <xf numFmtId="3" fontId="12" fillId="6" borderId="151" xfId="0" applyNumberFormat="1" applyFont="1" applyFill="1" applyBorder="1" applyAlignment="1">
      <alignment horizontal="center" vertical="center"/>
    </xf>
    <xf numFmtId="3" fontId="12" fillId="6" borderId="141" xfId="0" applyNumberFormat="1" applyFont="1" applyFill="1" applyBorder="1" applyAlignment="1">
      <alignment horizontal="center" vertical="center"/>
    </xf>
    <xf numFmtId="3" fontId="12" fillId="7" borderId="70" xfId="0" applyNumberFormat="1" applyFont="1" applyFill="1" applyBorder="1" applyAlignment="1">
      <alignment horizontal="center" vertical="center"/>
    </xf>
    <xf numFmtId="3" fontId="12" fillId="7" borderId="67" xfId="0" applyNumberFormat="1" applyFont="1" applyFill="1" applyBorder="1" applyAlignment="1">
      <alignment horizontal="center" vertical="center"/>
    </xf>
    <xf numFmtId="164" fontId="12" fillId="2" borderId="131" xfId="0" applyNumberFormat="1" applyFont="1" applyFill="1" applyBorder="1" applyAlignment="1">
      <alignment horizontal="center" vertical="center"/>
    </xf>
    <xf numFmtId="164" fontId="12" fillId="2" borderId="129" xfId="0" applyNumberFormat="1" applyFont="1" applyFill="1" applyBorder="1" applyAlignment="1">
      <alignment horizontal="center" vertical="center"/>
    </xf>
    <xf numFmtId="3" fontId="12" fillId="2" borderId="129" xfId="0" applyNumberFormat="1" applyFont="1" applyFill="1" applyBorder="1" applyAlignment="1">
      <alignment horizontal="center" vertical="center"/>
    </xf>
    <xf numFmtId="3" fontId="12" fillId="2" borderId="132" xfId="0" applyNumberFormat="1" applyFont="1" applyFill="1" applyBorder="1" applyAlignment="1">
      <alignment horizontal="center" vertical="center"/>
    </xf>
    <xf numFmtId="165" fontId="12" fillId="2" borderId="76" xfId="0" applyNumberFormat="1" applyFont="1" applyFill="1" applyBorder="1" applyAlignment="1">
      <alignment horizontal="center" vertical="center"/>
    </xf>
    <xf numFmtId="9" fontId="6" fillId="4" borderId="158" xfId="1" applyFont="1" applyFill="1" applyBorder="1" applyAlignment="1">
      <alignment horizontal="center" vertical="center"/>
    </xf>
    <xf numFmtId="164" fontId="12" fillId="9" borderId="23" xfId="0" applyNumberFormat="1" applyFont="1" applyFill="1" applyBorder="1" applyAlignment="1">
      <alignment horizontal="center" vertical="center"/>
    </xf>
    <xf numFmtId="164" fontId="12" fillId="9" borderId="111" xfId="0" applyNumberFormat="1" applyFont="1" applyFill="1" applyBorder="1" applyAlignment="1">
      <alignment horizontal="center" vertical="center"/>
    </xf>
    <xf numFmtId="3" fontId="12" fillId="9" borderId="25" xfId="0" applyNumberFormat="1" applyFont="1" applyFill="1" applyBorder="1" applyAlignment="1">
      <alignment horizontal="center" vertical="center"/>
    </xf>
    <xf numFmtId="3" fontId="12" fillId="9" borderId="99" xfId="0" applyNumberFormat="1" applyFont="1" applyFill="1" applyBorder="1" applyAlignment="1">
      <alignment horizontal="center" vertical="center"/>
    </xf>
    <xf numFmtId="3" fontId="12" fillId="9" borderId="100" xfId="0" applyNumberFormat="1" applyFont="1" applyFill="1" applyBorder="1" applyAlignment="1">
      <alignment horizontal="center" vertical="center"/>
    </xf>
    <xf numFmtId="3" fontId="12" fillId="9" borderId="98" xfId="0" applyNumberFormat="1" applyFont="1" applyFill="1" applyBorder="1" applyAlignment="1">
      <alignment horizontal="center" vertical="center"/>
    </xf>
    <xf numFmtId="165" fontId="12" fillId="9" borderId="100" xfId="0" applyNumberFormat="1" applyFont="1" applyFill="1" applyBorder="1" applyAlignment="1">
      <alignment horizontal="center" vertical="center"/>
    </xf>
    <xf numFmtId="165" fontId="12" fillId="9" borderId="101" xfId="0" applyNumberFormat="1" applyFont="1" applyFill="1" applyBorder="1" applyAlignment="1">
      <alignment horizontal="center" vertical="center"/>
    </xf>
    <xf numFmtId="165" fontId="12" fillId="9" borderId="75" xfId="0" applyNumberFormat="1" applyFont="1" applyFill="1" applyBorder="1" applyAlignment="1">
      <alignment horizontal="center" vertical="center"/>
    </xf>
    <xf numFmtId="3" fontId="12" fillId="9" borderId="81" xfId="0" applyNumberFormat="1" applyFont="1" applyFill="1" applyBorder="1" applyAlignment="1">
      <alignment horizontal="center" vertical="center"/>
    </xf>
    <xf numFmtId="3" fontId="12" fillId="9" borderId="71" xfId="0" applyNumberFormat="1" applyFont="1" applyFill="1" applyBorder="1" applyAlignment="1">
      <alignment horizontal="center" vertical="center"/>
    </xf>
    <xf numFmtId="3" fontId="12" fillId="9" borderId="75" xfId="0" applyNumberFormat="1" applyFont="1" applyFill="1" applyBorder="1" applyAlignment="1">
      <alignment horizontal="center" vertical="center"/>
    </xf>
    <xf numFmtId="165" fontId="12" fillId="9" borderId="76" xfId="0" applyNumberFormat="1" applyFont="1" applyFill="1" applyBorder="1" applyAlignment="1">
      <alignment horizontal="center" vertical="center"/>
    </xf>
    <xf numFmtId="164" fontId="12" fillId="0" borderId="69" xfId="0" applyNumberFormat="1" applyFont="1" applyBorder="1" applyAlignment="1">
      <alignment horizontal="center" vertical="center"/>
    </xf>
    <xf numFmtId="164" fontId="12" fillId="0" borderId="70" xfId="0" applyNumberFormat="1" applyFont="1" applyBorder="1" applyAlignment="1">
      <alignment horizontal="center" vertical="center"/>
    </xf>
    <xf numFmtId="165" fontId="12" fillId="0" borderId="70" xfId="0" applyNumberFormat="1" applyFont="1" applyBorder="1" applyAlignment="1">
      <alignment horizontal="center" vertical="center"/>
    </xf>
    <xf numFmtId="3" fontId="12" fillId="2" borderId="80" xfId="0" applyNumberFormat="1" applyFont="1" applyFill="1" applyBorder="1" applyAlignment="1">
      <alignment horizontal="center" vertical="center"/>
    </xf>
    <xf numFmtId="3" fontId="12" fillId="2" borderId="171" xfId="0" applyNumberFormat="1" applyFont="1" applyFill="1" applyBorder="1" applyAlignment="1">
      <alignment horizontal="center" vertical="center"/>
    </xf>
    <xf numFmtId="164" fontId="12" fillId="2" borderId="140" xfId="0" applyNumberFormat="1" applyFont="1" applyFill="1" applyBorder="1" applyAlignment="1">
      <alignment horizontal="center" vertical="center"/>
    </xf>
    <xf numFmtId="165" fontId="12" fillId="2" borderId="141" xfId="0" applyNumberFormat="1" applyFont="1" applyFill="1" applyBorder="1" applyAlignment="1">
      <alignment horizontal="center" vertical="center"/>
    </xf>
    <xf numFmtId="165" fontId="12" fillId="2" borderId="145" xfId="0" applyNumberFormat="1" applyFont="1" applyFill="1" applyBorder="1" applyAlignment="1">
      <alignment horizontal="center" vertical="center"/>
    </xf>
    <xf numFmtId="3" fontId="12" fillId="2" borderId="142" xfId="0" applyNumberFormat="1" applyFont="1" applyFill="1" applyBorder="1" applyAlignment="1">
      <alignment horizontal="center" vertical="center"/>
    </xf>
    <xf numFmtId="164" fontId="12" fillId="4" borderId="124" xfId="0" applyNumberFormat="1" applyFont="1" applyFill="1" applyBorder="1" applyAlignment="1">
      <alignment horizontal="center" vertical="center"/>
    </xf>
    <xf numFmtId="164" fontId="12" fillId="4" borderId="119" xfId="0" applyNumberFormat="1" applyFont="1" applyFill="1" applyBorder="1" applyAlignment="1">
      <alignment horizontal="center" vertical="center"/>
    </xf>
    <xf numFmtId="3" fontId="12" fillId="4" borderId="119" xfId="0" applyNumberFormat="1" applyFont="1" applyFill="1" applyBorder="1" applyAlignment="1">
      <alignment horizontal="center" vertical="center"/>
    </xf>
    <xf numFmtId="3" fontId="12" fillId="4" borderId="187" xfId="0" applyNumberFormat="1" applyFont="1" applyFill="1" applyBorder="1" applyAlignment="1">
      <alignment horizontal="center" vertical="center"/>
    </xf>
    <xf numFmtId="0" fontId="12" fillId="10" borderId="55" xfId="0" applyFont="1" applyFill="1" applyBorder="1" applyAlignment="1">
      <alignment horizontal="center" vertical="center"/>
    </xf>
    <xf numFmtId="0" fontId="12" fillId="10" borderId="58" xfId="0" applyFont="1" applyFill="1" applyBorder="1" applyAlignment="1">
      <alignment horizontal="center" vertical="center"/>
    </xf>
    <xf numFmtId="164" fontId="12" fillId="2" borderId="77" xfId="0" applyNumberFormat="1" applyFont="1" applyFill="1" applyBorder="1" applyAlignment="1">
      <alignment horizontal="center" vertical="center"/>
    </xf>
    <xf numFmtId="1" fontId="12" fillId="0" borderId="72" xfId="0" applyNumberFormat="1" applyFont="1" applyBorder="1" applyAlignment="1">
      <alignment horizontal="center" vertical="center"/>
    </xf>
    <xf numFmtId="1" fontId="12" fillId="0" borderId="80" xfId="0" applyNumberFormat="1" applyFont="1" applyBorder="1" applyAlignment="1">
      <alignment horizontal="center" vertical="center"/>
    </xf>
    <xf numFmtId="164" fontId="12" fillId="2" borderId="72" xfId="0" applyNumberFormat="1" applyFont="1" applyFill="1" applyBorder="1" applyAlignment="1">
      <alignment horizontal="center" vertical="center"/>
    </xf>
    <xf numFmtId="3" fontId="12" fillId="2" borderId="92" xfId="0" applyNumberFormat="1" applyFont="1" applyFill="1" applyBorder="1" applyAlignment="1">
      <alignment horizontal="center" vertical="center"/>
    </xf>
    <xf numFmtId="3" fontId="12" fillId="0" borderId="70" xfId="0" applyNumberFormat="1" applyFont="1" applyBorder="1" applyAlignment="1">
      <alignment horizontal="center" vertical="center"/>
    </xf>
    <xf numFmtId="3" fontId="12" fillId="6" borderId="67" xfId="0" applyNumberFormat="1" applyFont="1" applyFill="1" applyBorder="1" applyAlignment="1">
      <alignment horizontal="center" vertical="center"/>
    </xf>
    <xf numFmtId="3" fontId="12" fillId="6" borderId="82" xfId="0" applyNumberFormat="1" applyFont="1" applyFill="1" applyBorder="1" applyAlignment="1">
      <alignment horizontal="center" vertical="center"/>
    </xf>
    <xf numFmtId="3" fontId="12" fillId="2" borderId="113" xfId="0" applyNumberFormat="1" applyFont="1" applyFill="1" applyBorder="1" applyAlignment="1">
      <alignment horizontal="center" vertical="center"/>
    </xf>
    <xf numFmtId="3" fontId="12" fillId="2" borderId="103" xfId="0" applyNumberFormat="1" applyFont="1" applyFill="1" applyBorder="1" applyAlignment="1">
      <alignment horizontal="center" vertical="center"/>
    </xf>
    <xf numFmtId="3" fontId="12" fillId="0" borderId="141" xfId="0" applyNumberFormat="1" applyFont="1" applyBorder="1" applyAlignment="1">
      <alignment horizontal="center" vertical="center"/>
    </xf>
    <xf numFmtId="3" fontId="12" fillId="2" borderId="152" xfId="0" applyNumberFormat="1" applyFont="1" applyFill="1" applyBorder="1" applyAlignment="1">
      <alignment horizontal="center" vertical="center"/>
    </xf>
    <xf numFmtId="3" fontId="12" fillId="7" borderId="134" xfId="0" applyNumberFormat="1" applyFont="1" applyFill="1" applyBorder="1" applyAlignment="1">
      <alignment horizontal="center" vertical="center"/>
    </xf>
    <xf numFmtId="3" fontId="12" fillId="7" borderId="137" xfId="0" applyNumberFormat="1" applyFont="1" applyFill="1" applyBorder="1" applyAlignment="1">
      <alignment horizontal="center" vertical="center"/>
    </xf>
    <xf numFmtId="165" fontId="12" fillId="2" borderId="75" xfId="0" applyNumberFormat="1" applyFont="1" applyFill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/>
    </xf>
    <xf numFmtId="164" fontId="12" fillId="2" borderId="88" xfId="0" applyNumberFormat="1" applyFont="1" applyFill="1" applyBorder="1" applyAlignment="1">
      <alignment horizontal="center" vertical="center"/>
    </xf>
    <xf numFmtId="164" fontId="12" fillId="2" borderId="75" xfId="0" applyNumberFormat="1" applyFont="1" applyFill="1" applyBorder="1" applyAlignment="1">
      <alignment horizontal="center" vertical="center"/>
    </xf>
    <xf numFmtId="165" fontId="12" fillId="2" borderId="70" xfId="0" applyNumberFormat="1" applyFont="1" applyFill="1" applyBorder="1" applyAlignment="1">
      <alignment horizontal="center" vertical="center"/>
    </xf>
    <xf numFmtId="3" fontId="12" fillId="2" borderId="93" xfId="0" applyNumberFormat="1" applyFont="1" applyFill="1" applyBorder="1" applyAlignment="1">
      <alignment horizontal="center" vertical="center"/>
    </xf>
    <xf numFmtId="164" fontId="12" fillId="2" borderId="6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6" fillId="10" borderId="55" xfId="0" applyNumberFormat="1" applyFont="1" applyFill="1" applyBorder="1" applyAlignment="1">
      <alignment horizontal="left" vertical="center" wrapText="1"/>
    </xf>
    <xf numFmtId="2" fontId="0" fillId="4" borderId="43" xfId="1" applyNumberFormat="1" applyFont="1" applyFill="1" applyBorder="1" applyAlignment="1">
      <alignment horizontal="center" vertical="center" wrapText="1"/>
    </xf>
    <xf numFmtId="2" fontId="0" fillId="2" borderId="29" xfId="1" applyNumberFormat="1" applyFont="1" applyFill="1" applyBorder="1" applyAlignment="1">
      <alignment horizontal="center" vertical="center" wrapText="1"/>
    </xf>
    <xf numFmtId="9" fontId="12" fillId="2" borderId="98" xfId="1" applyFont="1" applyFill="1" applyBorder="1" applyAlignment="1">
      <alignment horizontal="center" vertical="center"/>
    </xf>
    <xf numFmtId="9" fontId="12" fillId="2" borderId="132" xfId="1" applyFont="1" applyFill="1" applyBorder="1" applyAlignment="1">
      <alignment horizontal="center" vertical="center"/>
    </xf>
    <xf numFmtId="166" fontId="12" fillId="7" borderId="99" xfId="1" applyNumberFormat="1" applyFont="1" applyFill="1" applyBorder="1" applyAlignment="1">
      <alignment horizontal="center" vertical="center"/>
    </xf>
    <xf numFmtId="166" fontId="12" fillId="8" borderId="139" xfId="1" applyNumberFormat="1" applyFont="1" applyFill="1" applyBorder="1" applyAlignment="1">
      <alignment horizontal="center" vertical="center"/>
    </xf>
    <xf numFmtId="166" fontId="12" fillId="8" borderId="68" xfId="1" applyNumberFormat="1" applyFont="1" applyFill="1" applyBorder="1" applyAlignment="1">
      <alignment horizontal="center" vertical="center"/>
    </xf>
    <xf numFmtId="166" fontId="12" fillId="8" borderId="146" xfId="1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2" fontId="0" fillId="2" borderId="0" xfId="1" applyNumberFormat="1" applyFont="1" applyFill="1"/>
    <xf numFmtId="3" fontId="17" fillId="2" borderId="0" xfId="0" applyNumberFormat="1" applyFont="1" applyFill="1"/>
    <xf numFmtId="164" fontId="0" fillId="4" borderId="41" xfId="0" applyNumberFormat="1" applyFill="1" applyBorder="1" applyAlignment="1">
      <alignment horizontal="center" wrapText="1"/>
    </xf>
    <xf numFmtId="164" fontId="0" fillId="4" borderId="43" xfId="0" applyNumberFormat="1" applyFill="1" applyBorder="1" applyAlignment="1">
      <alignment horizontal="center" wrapText="1"/>
    </xf>
    <xf numFmtId="0" fontId="0" fillId="4" borderId="43" xfId="0" applyFill="1" applyBorder="1" applyAlignment="1">
      <alignment horizontal="center"/>
    </xf>
    <xf numFmtId="165" fontId="0" fillId="4" borderId="43" xfId="0" applyNumberFormat="1" applyFill="1" applyBorder="1" applyAlignment="1">
      <alignment horizontal="center"/>
    </xf>
    <xf numFmtId="0" fontId="0" fillId="4" borderId="42" xfId="0" applyFill="1" applyBorder="1" applyAlignment="1">
      <alignment horizontal="center" wrapText="1"/>
    </xf>
    <xf numFmtId="0" fontId="0" fillId="4" borderId="43" xfId="0" applyFill="1" applyBorder="1" applyAlignment="1">
      <alignment horizontal="center" wrapText="1"/>
    </xf>
    <xf numFmtId="0" fontId="0" fillId="4" borderId="203" xfId="0" applyFill="1" applyBorder="1" applyAlignment="1">
      <alignment horizontal="center" wrapText="1"/>
    </xf>
    <xf numFmtId="0" fontId="0" fillId="4" borderId="121" xfId="0" applyFill="1" applyBorder="1" applyAlignment="1">
      <alignment horizontal="center" wrapText="1"/>
    </xf>
    <xf numFmtId="3" fontId="0" fillId="4" borderId="132" xfId="0" applyNumberFormat="1" applyFill="1" applyBorder="1" applyAlignment="1">
      <alignment horizontal="center" wrapText="1"/>
    </xf>
    <xf numFmtId="3" fontId="0" fillId="4" borderId="43" xfId="0" applyNumberFormat="1" applyFill="1" applyBorder="1" applyAlignment="1">
      <alignment horizontal="center" wrapText="1"/>
    </xf>
    <xf numFmtId="0" fontId="0" fillId="4" borderId="44" xfId="0" applyFill="1" applyBorder="1" applyAlignment="1">
      <alignment horizontal="center" wrapText="1"/>
    </xf>
    <xf numFmtId="0" fontId="0" fillId="4" borderId="204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4" fontId="0" fillId="2" borderId="28" xfId="0" applyNumberFormat="1" applyFill="1" applyBorder="1" applyAlignment="1">
      <alignment horizontal="center" wrapText="1"/>
    </xf>
    <xf numFmtId="164" fontId="0" fillId="2" borderId="0" xfId="0" applyNumberFormat="1" applyFill="1" applyAlignment="1">
      <alignment horizontal="center" wrapText="1"/>
    </xf>
    <xf numFmtId="165" fontId="0" fillId="2" borderId="0" xfId="0" applyNumberFormat="1" applyFill="1" applyAlignment="1">
      <alignment horizontal="center"/>
    </xf>
    <xf numFmtId="0" fontId="0" fillId="2" borderId="29" xfId="0" applyFill="1" applyBorder="1" applyAlignment="1">
      <alignment horizontal="center" wrapText="1"/>
    </xf>
    <xf numFmtId="0" fontId="0" fillId="2" borderId="46" xfId="0" applyFill="1" applyBorder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0" fontId="0" fillId="2" borderId="202" xfId="0" applyFill="1" applyBorder="1" applyAlignment="1">
      <alignment horizontal="center" wrapText="1"/>
    </xf>
    <xf numFmtId="0" fontId="0" fillId="2" borderId="200" xfId="0" applyFill="1" applyBorder="1" applyAlignment="1">
      <alignment horizontal="center" wrapText="1"/>
    </xf>
    <xf numFmtId="3" fontId="0" fillId="2" borderId="29" xfId="0" applyNumberFormat="1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3" fontId="0" fillId="0" borderId="68" xfId="0" applyNumberFormat="1" applyBorder="1" applyAlignment="1" applyProtection="1">
      <alignment horizontal="left" vertical="center" wrapText="1"/>
      <protection locked="0"/>
    </xf>
    <xf numFmtId="3" fontId="0" fillId="2" borderId="67" xfId="0" applyNumberFormat="1" applyFill="1" applyBorder="1" applyAlignment="1" applyProtection="1">
      <alignment horizontal="right" vertical="center" wrapText="1"/>
      <protection locked="0"/>
    </xf>
    <xf numFmtId="3" fontId="0" fillId="2" borderId="68" xfId="0" applyNumberFormat="1" applyFill="1" applyBorder="1" applyAlignment="1" applyProtection="1">
      <alignment horizontal="left" vertical="center" wrapText="1"/>
      <protection locked="0"/>
    </xf>
    <xf numFmtId="3" fontId="0" fillId="0" borderId="78" xfId="0" applyNumberFormat="1" applyBorder="1" applyAlignment="1" applyProtection="1">
      <alignment horizontal="left" vertical="center" wrapText="1"/>
      <protection locked="0"/>
    </xf>
    <xf numFmtId="3" fontId="0" fillId="2" borderId="9" xfId="0" applyNumberFormat="1" applyFill="1" applyBorder="1" applyAlignment="1">
      <alignment horizontal="left" vertical="center" wrapText="1"/>
    </xf>
    <xf numFmtId="3" fontId="0" fillId="2" borderId="104" xfId="0" applyNumberFormat="1" applyFill="1" applyBorder="1" applyAlignment="1" applyProtection="1">
      <alignment horizontal="left" vertical="center" wrapText="1"/>
      <protection locked="0"/>
    </xf>
    <xf numFmtId="3" fontId="0" fillId="7" borderId="102" xfId="0" applyNumberFormat="1" applyFill="1" applyBorder="1" applyAlignment="1" applyProtection="1">
      <alignment horizontal="left" vertical="center" wrapText="1"/>
      <protection locked="0"/>
    </xf>
    <xf numFmtId="3" fontId="0" fillId="8" borderId="135" xfId="0" applyNumberFormat="1" applyFill="1" applyBorder="1" applyAlignment="1" applyProtection="1">
      <alignment horizontal="left" vertical="center" wrapText="1"/>
      <protection locked="0"/>
    </xf>
    <xf numFmtId="3" fontId="0" fillId="8" borderId="80" xfId="0" applyNumberFormat="1" applyFill="1" applyBorder="1" applyAlignment="1" applyProtection="1">
      <alignment horizontal="left" vertical="center" wrapText="1"/>
      <protection locked="0"/>
    </xf>
    <xf numFmtId="3" fontId="0" fillId="8" borderId="142" xfId="0" applyNumberFormat="1" applyFill="1" applyBorder="1" applyAlignment="1" applyProtection="1">
      <alignment horizontal="left" vertical="center" wrapText="1"/>
      <protection locked="0"/>
    </xf>
    <xf numFmtId="3" fontId="0" fillId="2" borderId="146" xfId="0" applyNumberFormat="1" applyFill="1" applyBorder="1" applyAlignment="1" applyProtection="1">
      <alignment horizontal="left" vertical="center" wrapText="1"/>
      <protection locked="0"/>
    </xf>
    <xf numFmtId="3" fontId="0" fillId="0" borderId="146" xfId="0" applyNumberFormat="1" applyBorder="1" applyAlignment="1" applyProtection="1">
      <alignment horizontal="left" vertical="center" wrapText="1"/>
      <protection locked="0"/>
    </xf>
    <xf numFmtId="3" fontId="0" fillId="4" borderId="119" xfId="0" applyNumberFormat="1" applyFill="1" applyBorder="1"/>
    <xf numFmtId="3" fontId="0" fillId="3" borderId="175" xfId="0" applyNumberFormat="1" applyFill="1" applyBorder="1" applyAlignment="1" applyProtection="1">
      <alignment horizontal="left" vertical="center" wrapText="1"/>
      <protection locked="0"/>
    </xf>
    <xf numFmtId="3" fontId="0" fillId="2" borderId="199" xfId="0" applyNumberFormat="1" applyFill="1" applyBorder="1"/>
    <xf numFmtId="164" fontId="0" fillId="2" borderId="199" xfId="0" applyNumberFormat="1" applyFill="1" applyBorder="1"/>
    <xf numFmtId="0" fontId="0" fillId="0" borderId="163" xfId="0" applyBorder="1"/>
    <xf numFmtId="0" fontId="0" fillId="0" borderId="208" xfId="0" applyBorder="1"/>
    <xf numFmtId="164" fontId="6" fillId="3" borderId="28" xfId="0" applyNumberFormat="1" applyFont="1" applyFill="1" applyBorder="1" applyAlignment="1">
      <alignment horizontal="center" vertical="center"/>
    </xf>
    <xf numFmtId="164" fontId="6" fillId="3" borderId="47" xfId="0" applyNumberFormat="1" applyFont="1" applyFill="1" applyBorder="1" applyAlignment="1">
      <alignment horizontal="center" vertical="center"/>
    </xf>
    <xf numFmtId="164" fontId="6" fillId="3" borderId="86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86" xfId="0" applyNumberFormat="1" applyFont="1" applyFill="1" applyBorder="1" applyAlignment="1">
      <alignment horizontal="center" vertical="center"/>
    </xf>
    <xf numFmtId="3" fontId="6" fillId="3" borderId="88" xfId="0" applyNumberFormat="1" applyFont="1" applyFill="1" applyBorder="1" applyAlignment="1">
      <alignment horizontal="center" vertical="center"/>
    </xf>
    <xf numFmtId="3" fontId="12" fillId="2" borderId="112" xfId="0" applyNumberFormat="1" applyFont="1" applyFill="1" applyBorder="1" applyAlignment="1">
      <alignment horizontal="center" vertical="center"/>
    </xf>
    <xf numFmtId="166" fontId="15" fillId="7" borderId="98" xfId="1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164" fontId="12" fillId="7" borderId="9" xfId="0" applyNumberFormat="1" applyFont="1" applyFill="1" applyBorder="1" applyAlignment="1">
      <alignment horizontal="center" vertical="center"/>
    </xf>
    <xf numFmtId="3" fontId="12" fillId="8" borderId="139" xfId="0" applyNumberFormat="1" applyFont="1" applyFill="1" applyBorder="1" applyAlignment="1">
      <alignment horizontal="center" vertical="center"/>
    </xf>
    <xf numFmtId="3" fontId="12" fillId="8" borderId="60" xfId="0" applyNumberFormat="1" applyFont="1" applyFill="1" applyBorder="1" applyAlignment="1">
      <alignment horizontal="center" vertical="center"/>
    </xf>
    <xf numFmtId="3" fontId="12" fillId="8" borderId="68" xfId="0" applyNumberFormat="1" applyFont="1" applyFill="1" applyBorder="1" applyAlignment="1">
      <alignment horizontal="center" vertical="center"/>
    </xf>
    <xf numFmtId="3" fontId="12" fillId="8" borderId="146" xfId="0" applyNumberFormat="1" applyFont="1" applyFill="1" applyBorder="1" applyAlignment="1">
      <alignment horizontal="center" vertical="center"/>
    </xf>
    <xf numFmtId="166" fontId="13" fillId="7" borderId="75" xfId="1" applyNumberFormat="1" applyFont="1" applyFill="1" applyBorder="1" applyAlignment="1">
      <alignment horizontal="center" vertical="center"/>
    </xf>
    <xf numFmtId="3" fontId="12" fillId="7" borderId="63" xfId="0" applyNumberFormat="1" applyFont="1" applyFill="1" applyBorder="1" applyAlignment="1">
      <alignment horizontal="center" vertical="center"/>
    </xf>
    <xf numFmtId="164" fontId="12" fillId="7" borderId="137" xfId="0" applyNumberFormat="1" applyFont="1" applyFill="1" applyBorder="1" applyAlignment="1">
      <alignment horizontal="center" vertical="center"/>
    </xf>
    <xf numFmtId="3" fontId="12" fillId="2" borderId="151" xfId="0" applyNumberFormat="1" applyFont="1" applyFill="1" applyBorder="1" applyAlignment="1">
      <alignment horizontal="center" vertical="center"/>
    </xf>
    <xf numFmtId="3" fontId="12" fillId="7" borderId="138" xfId="0" applyNumberFormat="1" applyFont="1" applyFill="1" applyBorder="1" applyAlignment="1">
      <alignment horizontal="center" vertical="center"/>
    </xf>
    <xf numFmtId="164" fontId="12" fillId="7" borderId="63" xfId="0" applyNumberFormat="1" applyFont="1" applyFill="1" applyBorder="1" applyAlignment="1">
      <alignment horizontal="center" vertical="center"/>
    </xf>
    <xf numFmtId="3" fontId="12" fillId="7" borderId="82" xfId="0" applyNumberFormat="1" applyFont="1" applyFill="1" applyBorder="1" applyAlignment="1">
      <alignment horizontal="center" vertical="center"/>
    </xf>
    <xf numFmtId="164" fontId="12" fillId="9" borderId="114" xfId="0" applyNumberFormat="1" applyFont="1" applyFill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164" fontId="12" fillId="9" borderId="147" xfId="0" applyNumberFormat="1" applyFont="1" applyFill="1" applyBorder="1" applyAlignment="1">
      <alignment horizontal="center" vertical="center"/>
    </xf>
    <xf numFmtId="164" fontId="12" fillId="9" borderId="134" xfId="0" applyNumberFormat="1" applyFont="1" applyFill="1" applyBorder="1" applyAlignment="1">
      <alignment horizontal="center" vertical="center"/>
    </xf>
    <xf numFmtId="3" fontId="12" fillId="9" borderId="137" xfId="0" applyNumberFormat="1" applyFont="1" applyFill="1" applyBorder="1" applyAlignment="1">
      <alignment horizontal="center" vertical="center"/>
    </xf>
    <xf numFmtId="3" fontId="12" fillId="9" borderId="134" xfId="0" applyNumberFormat="1" applyFont="1" applyFill="1" applyBorder="1" applyAlignment="1">
      <alignment horizontal="center" vertical="center"/>
    </xf>
    <xf numFmtId="165" fontId="12" fillId="9" borderId="137" xfId="0" applyNumberFormat="1" applyFont="1" applyFill="1" applyBorder="1" applyAlignment="1">
      <alignment horizontal="center" vertical="center"/>
    </xf>
    <xf numFmtId="3" fontId="12" fillId="5" borderId="206" xfId="0" applyNumberFormat="1" applyFont="1" applyFill="1" applyBorder="1" applyAlignment="1">
      <alignment horizontal="center" vertical="center"/>
    </xf>
    <xf numFmtId="9" fontId="12" fillId="5" borderId="52" xfId="1" applyFont="1" applyFill="1" applyBorder="1" applyAlignment="1">
      <alignment horizontal="center" vertical="center"/>
    </xf>
    <xf numFmtId="3" fontId="14" fillId="2" borderId="61" xfId="0" applyNumberFormat="1" applyFont="1" applyFill="1" applyBorder="1" applyAlignment="1">
      <alignment horizontal="center" vertical="center"/>
    </xf>
    <xf numFmtId="3" fontId="14" fillId="2" borderId="71" xfId="0" applyNumberFormat="1" applyFont="1" applyFill="1" applyBorder="1" applyAlignment="1">
      <alignment horizontal="center" vertical="center"/>
    </xf>
    <xf numFmtId="3" fontId="12" fillId="2" borderId="79" xfId="0" applyNumberFormat="1" applyFont="1" applyFill="1" applyBorder="1" applyAlignment="1">
      <alignment horizontal="center" vertical="center"/>
    </xf>
    <xf numFmtId="9" fontId="12" fillId="2" borderId="70" xfId="1" applyFont="1" applyFill="1" applyBorder="1" applyAlignment="1">
      <alignment horizontal="center" vertical="center"/>
    </xf>
    <xf numFmtId="3" fontId="12" fillId="5" borderId="79" xfId="0" applyNumberFormat="1" applyFont="1" applyFill="1" applyBorder="1" applyAlignment="1">
      <alignment horizontal="center" vertical="center"/>
    </xf>
    <xf numFmtId="9" fontId="12" fillId="5" borderId="70" xfId="1" applyFont="1" applyFill="1" applyBorder="1" applyAlignment="1">
      <alignment horizontal="center" vertical="center"/>
    </xf>
    <xf numFmtId="3" fontId="12" fillId="2" borderId="78" xfId="0" applyNumberFormat="1" applyFont="1" applyFill="1" applyBorder="1" applyAlignment="1">
      <alignment horizontal="center" vertical="center"/>
    </xf>
    <xf numFmtId="166" fontId="6" fillId="3" borderId="47" xfId="1" applyNumberFormat="1" applyFont="1" applyFill="1" applyBorder="1" applyAlignment="1">
      <alignment horizontal="center" vertical="center"/>
    </xf>
    <xf numFmtId="3" fontId="6" fillId="3" borderId="79" xfId="0" applyNumberFormat="1" applyFont="1" applyFill="1" applyBorder="1" applyAlignment="1">
      <alignment horizontal="center" vertical="center"/>
    </xf>
    <xf numFmtId="9" fontId="6" fillId="3" borderId="47" xfId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9" fontId="12" fillId="2" borderId="103" xfId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66" fontId="12" fillId="8" borderId="60" xfId="1" applyNumberFormat="1" applyFont="1" applyFill="1" applyBorder="1" applyAlignment="1">
      <alignment horizontal="center" vertical="center"/>
    </xf>
    <xf numFmtId="166" fontId="14" fillId="2" borderId="75" xfId="1" applyNumberFormat="1" applyFont="1" applyFill="1" applyBorder="1" applyAlignment="1">
      <alignment horizontal="center" vertical="center"/>
    </xf>
    <xf numFmtId="3" fontId="12" fillId="2" borderId="63" xfId="0" applyNumberFormat="1" applyFont="1" applyFill="1" applyBorder="1" applyAlignment="1">
      <alignment horizontal="center" vertical="center"/>
    </xf>
    <xf numFmtId="164" fontId="12" fillId="2" borderId="137" xfId="0" applyNumberFormat="1" applyFont="1" applyFill="1" applyBorder="1" applyAlignment="1">
      <alignment horizontal="center" vertical="center"/>
    </xf>
    <xf numFmtId="3" fontId="12" fillId="2" borderId="148" xfId="0" applyNumberFormat="1" applyFont="1" applyFill="1" applyBorder="1" applyAlignment="1">
      <alignment horizontal="center" vertical="center"/>
    </xf>
    <xf numFmtId="166" fontId="14" fillId="7" borderId="75" xfId="1" applyNumberFormat="1" applyFont="1" applyFill="1" applyBorder="1" applyAlignment="1">
      <alignment horizontal="center" vertical="center"/>
    </xf>
    <xf numFmtId="3" fontId="12" fillId="7" borderId="148" xfId="0" applyNumberFormat="1" applyFont="1" applyFill="1" applyBorder="1" applyAlignment="1">
      <alignment horizontal="center" vertical="center"/>
    </xf>
    <xf numFmtId="166" fontId="12" fillId="2" borderId="172" xfId="1" applyNumberFormat="1" applyFont="1" applyFill="1" applyBorder="1" applyAlignment="1">
      <alignment horizontal="center" vertical="center"/>
    </xf>
    <xf numFmtId="166" fontId="14" fillId="7" borderId="134" xfId="1" applyNumberFormat="1" applyFont="1" applyFill="1" applyBorder="1" applyAlignment="1">
      <alignment horizontal="center" vertical="center"/>
    </xf>
    <xf numFmtId="164" fontId="6" fillId="11" borderId="156" xfId="0" applyNumberFormat="1" applyFont="1" applyFill="1" applyBorder="1" applyAlignment="1">
      <alignment horizontal="center" vertical="center"/>
    </xf>
    <xf numFmtId="164" fontId="6" fillId="11" borderId="158" xfId="0" applyNumberFormat="1" applyFont="1" applyFill="1" applyBorder="1" applyAlignment="1">
      <alignment horizontal="center" vertical="center"/>
    </xf>
    <xf numFmtId="9" fontId="6" fillId="11" borderId="158" xfId="1" applyFont="1" applyFill="1" applyBorder="1" applyAlignment="1">
      <alignment horizontal="center" vertical="center"/>
    </xf>
    <xf numFmtId="3" fontId="6" fillId="11" borderId="159" xfId="0" applyNumberFormat="1" applyFont="1" applyFill="1" applyBorder="1" applyAlignment="1">
      <alignment horizontal="center" vertical="center"/>
    </xf>
    <xf numFmtId="3" fontId="6" fillId="11" borderId="157" xfId="0" applyNumberFormat="1" applyFont="1" applyFill="1" applyBorder="1" applyAlignment="1">
      <alignment horizontal="center" vertical="center"/>
    </xf>
    <xf numFmtId="3" fontId="6" fillId="11" borderId="158" xfId="0" applyNumberFormat="1" applyFont="1" applyFill="1" applyBorder="1" applyAlignment="1">
      <alignment horizontal="center" vertical="center"/>
    </xf>
    <xf numFmtId="3" fontId="6" fillId="11" borderId="160" xfId="0" applyNumberFormat="1" applyFont="1" applyFill="1" applyBorder="1" applyAlignment="1">
      <alignment horizontal="center" vertical="center"/>
    </xf>
    <xf numFmtId="3" fontId="6" fillId="11" borderId="161" xfId="0" applyNumberFormat="1" applyFont="1" applyFill="1" applyBorder="1" applyAlignment="1">
      <alignment horizontal="center" vertical="center"/>
    </xf>
    <xf numFmtId="9" fontId="12" fillId="9" borderId="25" xfId="1" applyFont="1" applyFill="1" applyBorder="1" applyAlignment="1">
      <alignment horizontal="center" vertical="center"/>
    </xf>
    <xf numFmtId="9" fontId="12" fillId="2" borderId="82" xfId="1" applyFont="1" applyFill="1" applyBorder="1" applyAlignment="1">
      <alignment horizontal="center" vertical="center"/>
    </xf>
    <xf numFmtId="0" fontId="12" fillId="10" borderId="210" xfId="0" applyFont="1" applyFill="1" applyBorder="1"/>
    <xf numFmtId="3" fontId="12" fillId="10" borderId="58" xfId="0" applyNumberFormat="1" applyFont="1" applyFill="1" applyBorder="1"/>
    <xf numFmtId="0" fontId="20" fillId="8" borderId="211" xfId="0" applyFont="1" applyFill="1" applyBorder="1"/>
    <xf numFmtId="0" fontId="12" fillId="2" borderId="211" xfId="0" applyFont="1" applyFill="1" applyBorder="1"/>
    <xf numFmtId="0" fontId="12" fillId="8" borderId="211" xfId="0" applyFont="1" applyFill="1" applyBorder="1"/>
    <xf numFmtId="0" fontId="12" fillId="2" borderId="213" xfId="0" applyFont="1" applyFill="1" applyBorder="1"/>
    <xf numFmtId="0" fontId="12" fillId="2" borderId="212" xfId="0" applyFont="1" applyFill="1" applyBorder="1"/>
    <xf numFmtId="164" fontId="12" fillId="10" borderId="209" xfId="0" applyNumberFormat="1" applyFont="1" applyFill="1" applyBorder="1" applyAlignment="1">
      <alignment horizontal="center" vertical="center"/>
    </xf>
    <xf numFmtId="164" fontId="12" fillId="10" borderId="52" xfId="0" applyNumberFormat="1" applyFont="1" applyFill="1" applyBorder="1" applyAlignment="1">
      <alignment horizontal="center" vertical="center"/>
    </xf>
    <xf numFmtId="3" fontId="12" fillId="10" borderId="52" xfId="0" applyNumberFormat="1" applyFont="1" applyFill="1" applyBorder="1" applyAlignment="1">
      <alignment horizontal="center" vertical="center"/>
    </xf>
    <xf numFmtId="3" fontId="12" fillId="10" borderId="54" xfId="0" applyNumberFormat="1" applyFont="1" applyFill="1" applyBorder="1" applyAlignment="1">
      <alignment horizontal="center" vertical="center"/>
    </xf>
    <xf numFmtId="3" fontId="6" fillId="10" borderId="49" xfId="0" applyNumberFormat="1" applyFont="1" applyFill="1" applyBorder="1" applyAlignment="1">
      <alignment horizontal="center" vertical="center"/>
    </xf>
    <xf numFmtId="3" fontId="6" fillId="10" borderId="54" xfId="0" applyNumberFormat="1" applyFont="1" applyFill="1" applyBorder="1" applyAlignment="1">
      <alignment horizontal="center" vertical="center"/>
    </xf>
    <xf numFmtId="3" fontId="6" fillId="10" borderId="52" xfId="0" applyNumberFormat="1" applyFont="1" applyFill="1" applyBorder="1" applyAlignment="1">
      <alignment horizontal="center" vertical="center"/>
    </xf>
    <xf numFmtId="4" fontId="20" fillId="8" borderId="77" xfId="0" applyNumberFormat="1" applyFont="1" applyFill="1" applyBorder="1" applyAlignment="1">
      <alignment horizontal="center" vertical="center"/>
    </xf>
    <xf numFmtId="164" fontId="20" fillId="8" borderId="70" xfId="0" applyNumberFormat="1" applyFont="1" applyFill="1" applyBorder="1" applyAlignment="1">
      <alignment horizontal="center" vertical="center"/>
    </xf>
    <xf numFmtId="9" fontId="20" fillId="8" borderId="70" xfId="1" applyFont="1" applyFill="1" applyBorder="1" applyAlignment="1">
      <alignment horizontal="center" vertical="center"/>
    </xf>
    <xf numFmtId="9" fontId="20" fillId="8" borderId="82" xfId="1" applyFont="1" applyFill="1" applyBorder="1" applyAlignment="1">
      <alignment horizontal="center" vertical="center"/>
    </xf>
    <xf numFmtId="3" fontId="20" fillId="8" borderId="67" xfId="0" applyNumberFormat="1" applyFont="1" applyFill="1" applyBorder="1" applyAlignment="1">
      <alignment horizontal="center" vertical="center"/>
    </xf>
    <xf numFmtId="3" fontId="20" fillId="8" borderId="82" xfId="0" applyNumberFormat="1" applyFont="1" applyFill="1" applyBorder="1" applyAlignment="1">
      <alignment horizontal="center" vertical="center"/>
    </xf>
    <xf numFmtId="3" fontId="20" fillId="8" borderId="70" xfId="0" applyNumberFormat="1" applyFont="1" applyFill="1" applyBorder="1" applyAlignment="1">
      <alignment horizontal="center" vertical="center"/>
    </xf>
    <xf numFmtId="3" fontId="20" fillId="8" borderId="72" xfId="0" applyNumberFormat="1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1" fontId="20" fillId="8" borderId="80" xfId="0" applyNumberFormat="1" applyFont="1" applyFill="1" applyBorder="1" applyAlignment="1">
      <alignment horizontal="center" vertical="center"/>
    </xf>
    <xf numFmtId="164" fontId="20" fillId="8" borderId="77" xfId="0" applyNumberFormat="1" applyFont="1" applyFill="1" applyBorder="1" applyAlignment="1">
      <alignment horizontal="center" vertical="center"/>
    </xf>
    <xf numFmtId="164" fontId="20" fillId="8" borderId="72" xfId="0" applyNumberFormat="1" applyFont="1" applyFill="1" applyBorder="1" applyAlignment="1">
      <alignment horizontal="center" vertical="center"/>
    </xf>
    <xf numFmtId="4" fontId="12" fillId="2" borderId="77" xfId="0" applyNumberFormat="1" applyFont="1" applyFill="1" applyBorder="1" applyAlignment="1">
      <alignment horizontal="center" vertical="center"/>
    </xf>
    <xf numFmtId="1" fontId="12" fillId="2" borderId="72" xfId="0" applyNumberFormat="1" applyFont="1" applyFill="1" applyBorder="1" applyAlignment="1">
      <alignment horizontal="center" vertical="center"/>
    </xf>
    <xf numFmtId="4" fontId="12" fillId="8" borderId="77" xfId="0" applyNumberFormat="1" applyFont="1" applyFill="1" applyBorder="1" applyAlignment="1">
      <alignment horizontal="center" vertical="center"/>
    </xf>
    <xf numFmtId="9" fontId="12" fillId="8" borderId="70" xfId="1" applyFont="1" applyFill="1" applyBorder="1" applyAlignment="1">
      <alignment horizontal="center" vertical="center"/>
    </xf>
    <xf numFmtId="9" fontId="12" fillId="8" borderId="82" xfId="1" applyFont="1" applyFill="1" applyBorder="1" applyAlignment="1">
      <alignment horizontal="center" vertical="center"/>
    </xf>
    <xf numFmtId="1" fontId="12" fillId="8" borderId="72" xfId="0" applyNumberFormat="1" applyFont="1" applyFill="1" applyBorder="1" applyAlignment="1">
      <alignment horizontal="center" vertical="center"/>
    </xf>
    <xf numFmtId="1" fontId="12" fillId="8" borderId="80" xfId="0" applyNumberFormat="1" applyFont="1" applyFill="1" applyBorder="1" applyAlignment="1">
      <alignment horizontal="center" vertical="center"/>
    </xf>
    <xf numFmtId="164" fontId="12" fillId="8" borderId="72" xfId="0" applyNumberFormat="1" applyFont="1" applyFill="1" applyBorder="1" applyAlignment="1">
      <alignment horizontal="center" vertical="center"/>
    </xf>
    <xf numFmtId="4" fontId="12" fillId="2" borderId="59" xfId="0" applyNumberFormat="1" applyFont="1" applyFill="1" applyBorder="1" applyAlignment="1">
      <alignment horizontal="center" vertical="center"/>
    </xf>
    <xf numFmtId="9" fontId="12" fillId="2" borderId="75" xfId="1" applyFont="1" applyFill="1" applyBorder="1" applyAlignment="1">
      <alignment horizontal="center" vertical="center"/>
    </xf>
    <xf numFmtId="9" fontId="12" fillId="2" borderId="71" xfId="1" applyFont="1" applyFill="1" applyBorder="1" applyAlignment="1">
      <alignment horizontal="center" vertical="center"/>
    </xf>
    <xf numFmtId="1" fontId="12" fillId="0" borderId="62" xfId="0" applyNumberFormat="1" applyFont="1" applyBorder="1" applyAlignment="1">
      <alignment horizontal="center" vertical="center"/>
    </xf>
    <xf numFmtId="1" fontId="12" fillId="0" borderId="76" xfId="0" applyNumberFormat="1" applyFont="1" applyBorder="1" applyAlignment="1">
      <alignment horizontal="center" vertical="center"/>
    </xf>
    <xf numFmtId="4" fontId="12" fillId="2" borderId="91" xfId="0" applyNumberFormat="1" applyFont="1" applyFill="1" applyBorder="1" applyAlignment="1">
      <alignment horizontal="center" vertical="center"/>
    </xf>
    <xf numFmtId="9" fontId="12" fillId="2" borderId="88" xfId="1" applyFont="1" applyFill="1" applyBorder="1" applyAlignment="1">
      <alignment horizontal="center" vertical="center"/>
    </xf>
    <xf numFmtId="9" fontId="12" fillId="2" borderId="92" xfId="1" applyFont="1" applyFill="1" applyBorder="1" applyAlignment="1">
      <alignment horizontal="center" vertical="center"/>
    </xf>
    <xf numFmtId="3" fontId="12" fillId="2" borderId="86" xfId="0" applyNumberFormat="1" applyFont="1" applyFill="1" applyBorder="1" applyAlignment="1">
      <alignment horizontal="center" vertical="center"/>
    </xf>
    <xf numFmtId="1" fontId="12" fillId="2" borderId="93" xfId="0" applyNumberFormat="1" applyFont="1" applyFill="1" applyBorder="1" applyAlignment="1">
      <alignment horizontal="center" vertical="center"/>
    </xf>
    <xf numFmtId="1" fontId="12" fillId="2" borderId="95" xfId="0" applyNumberFormat="1" applyFont="1" applyFill="1" applyBorder="1" applyAlignment="1">
      <alignment horizontal="center" vertical="center"/>
    </xf>
    <xf numFmtId="164" fontId="12" fillId="2" borderId="91" xfId="0" applyNumberFormat="1" applyFont="1" applyFill="1" applyBorder="1" applyAlignment="1">
      <alignment horizontal="center" vertical="center"/>
    </xf>
    <xf numFmtId="164" fontId="12" fillId="2" borderId="93" xfId="0" applyNumberFormat="1" applyFont="1" applyFill="1" applyBorder="1" applyAlignment="1">
      <alignment horizontal="center" vertical="center"/>
    </xf>
    <xf numFmtId="1" fontId="12" fillId="0" borderId="93" xfId="0" applyNumberFormat="1" applyFont="1" applyBorder="1" applyAlignment="1">
      <alignment horizontal="center" vertical="center"/>
    </xf>
    <xf numFmtId="164" fontId="0" fillId="5" borderId="61" xfId="1" applyNumberFormat="1" applyFont="1" applyFill="1" applyBorder="1" applyAlignment="1">
      <alignment horizontal="center" vertical="center"/>
    </xf>
    <xf numFmtId="166" fontId="0" fillId="5" borderId="54" xfId="1" applyNumberFormat="1" applyFont="1" applyFill="1" applyBorder="1" applyAlignment="1">
      <alignment horizontal="center" vertical="center"/>
    </xf>
    <xf numFmtId="166" fontId="0" fillId="5" borderId="58" xfId="1" applyNumberFormat="1" applyFont="1" applyFill="1" applyBorder="1" applyAlignment="1">
      <alignment horizontal="center" vertical="center"/>
    </xf>
    <xf numFmtId="166" fontId="0" fillId="2" borderId="71" xfId="1" applyNumberFormat="1" applyFont="1" applyFill="1" applyBorder="1" applyAlignment="1">
      <alignment horizontal="center" vertical="center"/>
    </xf>
    <xf numFmtId="166" fontId="0" fillId="6" borderId="80" xfId="1" applyNumberFormat="1" applyFont="1" applyFill="1" applyBorder="1" applyAlignment="1">
      <alignment horizontal="center" vertical="center"/>
    </xf>
    <xf numFmtId="166" fontId="0" fillId="2" borderId="80" xfId="1" applyNumberFormat="1" applyFont="1" applyFill="1" applyBorder="1" applyAlignment="1">
      <alignment horizontal="center" vertical="center"/>
    </xf>
    <xf numFmtId="166" fontId="0" fillId="5" borderId="71" xfId="1" applyNumberFormat="1" applyFont="1" applyFill="1" applyBorder="1" applyAlignment="1">
      <alignment horizontal="center" vertical="center"/>
    </xf>
    <xf numFmtId="166" fontId="0" fillId="5" borderId="75" xfId="1" applyNumberFormat="1" applyFont="1" applyFill="1" applyBorder="1" applyAlignment="1">
      <alignment horizontal="center" vertical="center"/>
    </xf>
    <xf numFmtId="166" fontId="0" fillId="5" borderId="80" xfId="1" applyNumberFormat="1" applyFont="1" applyFill="1" applyBorder="1" applyAlignment="1">
      <alignment horizontal="center" vertical="center"/>
    </xf>
    <xf numFmtId="166" fontId="0" fillId="3" borderId="95" xfId="1" applyNumberFormat="1" applyFont="1" applyFill="1" applyBorder="1" applyAlignment="1">
      <alignment horizontal="center" vertical="center"/>
    </xf>
    <xf numFmtId="2" fontId="0" fillId="2" borderId="98" xfId="1" applyNumberFormat="1" applyFont="1" applyFill="1" applyBorder="1" applyAlignment="1">
      <alignment horizontal="center" vertical="center"/>
    </xf>
    <xf numFmtId="166" fontId="0" fillId="2" borderId="98" xfId="1" applyNumberFormat="1" applyFont="1" applyFill="1" applyBorder="1" applyAlignment="1">
      <alignment horizontal="center" vertical="center"/>
    </xf>
    <xf numFmtId="166" fontId="0" fillId="2" borderId="99" xfId="1" applyNumberFormat="1" applyFont="1" applyFill="1" applyBorder="1" applyAlignment="1">
      <alignment horizontal="center" vertical="center"/>
    </xf>
    <xf numFmtId="166" fontId="0" fillId="2" borderId="101" xfId="1" applyNumberFormat="1" applyFont="1" applyFill="1" applyBorder="1" applyAlignment="1">
      <alignment horizontal="center" vertical="center"/>
    </xf>
    <xf numFmtId="166" fontId="0" fillId="2" borderId="112" xfId="1" applyNumberFormat="1" applyFont="1" applyFill="1" applyBorder="1" applyAlignment="1">
      <alignment horizontal="center" vertical="center"/>
    </xf>
    <xf numFmtId="166" fontId="0" fillId="2" borderId="111" xfId="1" applyNumberFormat="1" applyFont="1" applyFill="1" applyBorder="1" applyAlignment="1">
      <alignment horizontal="center" vertical="center"/>
    </xf>
    <xf numFmtId="166" fontId="0" fillId="6" borderId="116" xfId="1" applyNumberFormat="1" applyFont="1" applyFill="1" applyBorder="1" applyAlignment="1">
      <alignment horizontal="center" vertical="center"/>
    </xf>
    <xf numFmtId="166" fontId="0" fillId="3" borderId="128" xfId="1" applyNumberFormat="1" applyFont="1" applyFill="1" applyBorder="1" applyAlignment="1">
      <alignment horizontal="center" vertical="center"/>
    </xf>
    <xf numFmtId="166" fontId="0" fillId="7" borderId="103" xfId="1" applyNumberFormat="1" applyFont="1" applyFill="1" applyBorder="1" applyAlignment="1">
      <alignment horizontal="center" vertical="center"/>
    </xf>
    <xf numFmtId="166" fontId="0" fillId="7" borderId="109" xfId="1" applyNumberFormat="1" applyFont="1" applyFill="1" applyBorder="1" applyAlignment="1">
      <alignment horizontal="center" vertical="center"/>
    </xf>
    <xf numFmtId="166" fontId="0" fillId="2" borderId="105" xfId="1" applyNumberFormat="1" applyFont="1" applyFill="1" applyBorder="1" applyAlignment="1">
      <alignment horizontal="center" vertical="center"/>
    </xf>
    <xf numFmtId="166" fontId="0" fillId="8" borderId="134" xfId="1" applyNumberFormat="1" applyFont="1" applyFill="1" applyBorder="1" applyAlignment="1">
      <alignment horizontal="center" vertical="center"/>
    </xf>
    <xf numFmtId="166" fontId="0" fillId="8" borderId="138" xfId="1" applyNumberFormat="1" applyFont="1" applyFill="1" applyBorder="1" applyAlignment="1">
      <alignment horizontal="center" vertical="center"/>
    </xf>
    <xf numFmtId="166" fontId="0" fillId="8" borderId="135" xfId="1" applyNumberFormat="1" applyFont="1" applyFill="1" applyBorder="1" applyAlignment="1">
      <alignment horizontal="center" vertical="center"/>
    </xf>
    <xf numFmtId="166" fontId="0" fillId="8" borderId="70" xfId="1" applyNumberFormat="1" applyFont="1" applyFill="1" applyBorder="1" applyAlignment="1">
      <alignment horizontal="center" vertical="center"/>
    </xf>
    <xf numFmtId="166" fontId="0" fillId="8" borderId="82" xfId="1" applyNumberFormat="1" applyFont="1" applyFill="1" applyBorder="1" applyAlignment="1">
      <alignment horizontal="center" vertical="center"/>
    </xf>
    <xf numFmtId="166" fontId="0" fillId="8" borderId="80" xfId="1" applyNumberFormat="1" applyFont="1" applyFill="1" applyBorder="1" applyAlignment="1">
      <alignment horizontal="center" vertical="center"/>
    </xf>
    <xf numFmtId="166" fontId="0" fillId="8" borderId="141" xfId="1" applyNumberFormat="1" applyFont="1" applyFill="1" applyBorder="1" applyAlignment="1">
      <alignment horizontal="center" vertical="center"/>
    </xf>
    <xf numFmtId="166" fontId="0" fillId="8" borderId="145" xfId="1" applyNumberFormat="1" applyFont="1" applyFill="1" applyBorder="1" applyAlignment="1">
      <alignment horizontal="center" vertical="center"/>
    </xf>
    <xf numFmtId="166" fontId="0" fillId="8" borderId="142" xfId="1" applyNumberFormat="1" applyFont="1" applyFill="1" applyBorder="1" applyAlignment="1">
      <alignment horizontal="center" vertical="center"/>
    </xf>
    <xf numFmtId="166" fontId="0" fillId="7" borderId="71" xfId="1" applyNumberFormat="1" applyFont="1" applyFill="1" applyBorder="1" applyAlignment="1">
      <alignment horizontal="center" vertical="center"/>
    </xf>
    <xf numFmtId="166" fontId="0" fillId="7" borderId="76" xfId="1" applyNumberFormat="1" applyFont="1" applyFill="1" applyBorder="1" applyAlignment="1">
      <alignment horizontal="center" vertical="center"/>
    </xf>
    <xf numFmtId="166" fontId="0" fillId="2" borderId="145" xfId="1" applyNumberFormat="1" applyFont="1" applyFill="1" applyBorder="1" applyAlignment="1">
      <alignment horizontal="center" vertical="center"/>
    </xf>
    <xf numFmtId="166" fontId="0" fillId="6" borderId="142" xfId="1" applyNumberFormat="1" applyFont="1" applyFill="1" applyBorder="1" applyAlignment="1">
      <alignment horizontal="center" vertical="center"/>
    </xf>
    <xf numFmtId="166" fontId="0" fillId="7" borderId="80" xfId="1" applyNumberFormat="1" applyFont="1" applyFill="1" applyBorder="1" applyAlignment="1">
      <alignment horizontal="center" vertical="center"/>
    </xf>
    <xf numFmtId="2" fontId="0" fillId="2" borderId="132" xfId="1" applyNumberFormat="1" applyFont="1" applyFill="1" applyBorder="1" applyAlignment="1">
      <alignment horizontal="center" vertical="center"/>
    </xf>
    <xf numFmtId="166" fontId="0" fillId="2" borderId="85" xfId="1" applyNumberFormat="1" applyFont="1" applyFill="1" applyBorder="1" applyAlignment="1">
      <alignment horizontal="center" vertical="center"/>
    </xf>
    <xf numFmtId="166" fontId="0" fillId="2" borderId="89" xfId="1" applyNumberFormat="1" applyFont="1" applyFill="1" applyBorder="1" applyAlignment="1">
      <alignment horizontal="center" vertical="center"/>
    </xf>
    <xf numFmtId="166" fontId="0" fillId="2" borderId="128" xfId="1" applyNumberFormat="1" applyFont="1" applyFill="1" applyBorder="1" applyAlignment="1">
      <alignment horizontal="center" vertical="center"/>
    </xf>
    <xf numFmtId="2" fontId="0" fillId="9" borderId="25" xfId="1" applyNumberFormat="1" applyFont="1" applyFill="1" applyBorder="1" applyAlignment="1">
      <alignment horizontal="center" vertical="center"/>
    </xf>
    <xf numFmtId="166" fontId="0" fillId="9" borderId="99" xfId="1" applyNumberFormat="1" applyFont="1" applyFill="1" applyBorder="1" applyAlignment="1">
      <alignment horizontal="center" vertical="center"/>
    </xf>
    <xf numFmtId="166" fontId="0" fillId="9" borderId="101" xfId="1" applyNumberFormat="1" applyFont="1" applyFill="1" applyBorder="1" applyAlignment="1">
      <alignment horizontal="center" vertical="center"/>
    </xf>
    <xf numFmtId="2" fontId="0" fillId="9" borderId="71" xfId="1" applyNumberFormat="1" applyFont="1" applyFill="1" applyBorder="1" applyAlignment="1">
      <alignment horizontal="center" vertical="center"/>
    </xf>
    <xf numFmtId="166" fontId="0" fillId="9" borderId="75" xfId="1" applyNumberFormat="1" applyFont="1" applyFill="1" applyBorder="1" applyAlignment="1">
      <alignment horizontal="center" vertical="center"/>
    </xf>
    <xf numFmtId="166" fontId="0" fillId="9" borderId="71" xfId="1" applyNumberFormat="1" applyFont="1" applyFill="1" applyBorder="1" applyAlignment="1">
      <alignment horizontal="center" vertical="center"/>
    </xf>
    <xf numFmtId="166" fontId="0" fillId="9" borderId="76" xfId="1" applyNumberFormat="1" applyFont="1" applyFill="1" applyBorder="1" applyAlignment="1">
      <alignment horizontal="center" vertical="center"/>
    </xf>
    <xf numFmtId="2" fontId="0" fillId="0" borderId="82" xfId="1" applyNumberFormat="1" applyFont="1" applyBorder="1" applyAlignment="1">
      <alignment horizontal="center" vertical="center"/>
    </xf>
    <xf numFmtId="166" fontId="0" fillId="2" borderId="82" xfId="1" applyNumberFormat="1" applyFont="1" applyFill="1" applyBorder="1" applyAlignment="1">
      <alignment horizontal="center" vertical="center"/>
    </xf>
    <xf numFmtId="166" fontId="0" fillId="0" borderId="80" xfId="1" applyNumberFormat="1" applyFont="1" applyBorder="1" applyAlignment="1">
      <alignment horizontal="center" vertical="center"/>
    </xf>
    <xf numFmtId="2" fontId="0" fillId="0" borderId="171" xfId="1" applyNumberFormat="1" applyFont="1" applyBorder="1" applyAlignment="1">
      <alignment horizontal="center" vertical="center"/>
    </xf>
    <xf numFmtId="2" fontId="0" fillId="2" borderId="145" xfId="1" applyNumberFormat="1" applyFont="1" applyFill="1" applyBorder="1" applyAlignment="1">
      <alignment horizontal="center" vertical="center"/>
    </xf>
    <xf numFmtId="166" fontId="0" fillId="2" borderId="142" xfId="1" applyNumberFormat="1" applyFont="1" applyFill="1" applyBorder="1" applyAlignment="1">
      <alignment horizontal="center" vertical="center"/>
    </xf>
    <xf numFmtId="166" fontId="0" fillId="2" borderId="199" xfId="1" applyNumberFormat="1" applyFont="1" applyFill="1" applyBorder="1" applyAlignment="1">
      <alignment horizontal="center" vertical="center"/>
    </xf>
    <xf numFmtId="166" fontId="0" fillId="10" borderId="52" xfId="1" applyNumberFormat="1" applyFont="1" applyFill="1" applyBorder="1" applyAlignment="1">
      <alignment horizontal="center" vertical="center"/>
    </xf>
    <xf numFmtId="2" fontId="0" fillId="2" borderId="162" xfId="1" applyNumberFormat="1" applyFont="1" applyFill="1" applyBorder="1" applyAlignment="1">
      <alignment horizontal="center" vertical="center"/>
    </xf>
    <xf numFmtId="164" fontId="9" fillId="2" borderId="0" xfId="0" applyNumberFormat="1" applyFont="1" applyFill="1"/>
    <xf numFmtId="9" fontId="0" fillId="2" borderId="0" xfId="1" applyFont="1" applyFill="1" applyAlignment="1">
      <alignment horizontal="center" vertical="center"/>
    </xf>
    <xf numFmtId="166" fontId="0" fillId="9" borderId="98" xfId="1" applyNumberFormat="1" applyFont="1" applyFill="1" applyBorder="1" applyAlignment="1">
      <alignment horizontal="center" vertical="center"/>
    </xf>
    <xf numFmtId="166" fontId="0" fillId="9" borderId="166" xfId="1" applyNumberFormat="1" applyFont="1" applyFill="1" applyBorder="1" applyAlignment="1">
      <alignment horizontal="center" vertical="center"/>
    </xf>
    <xf numFmtId="9" fontId="0" fillId="9" borderId="97" xfId="1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1" applyFont="1" applyAlignment="1">
      <alignment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0" xfId="0" applyNumberFormat="1" applyFill="1"/>
    <xf numFmtId="2" fontId="0" fillId="2" borderId="0" xfId="0" applyNumberFormat="1" applyFill="1"/>
    <xf numFmtId="0" fontId="19" fillId="0" borderId="0" xfId="0" applyFont="1"/>
    <xf numFmtId="3" fontId="19" fillId="0" borderId="0" xfId="0" applyNumberFormat="1" applyFont="1"/>
    <xf numFmtId="9" fontId="19" fillId="0" borderId="0" xfId="1" applyFont="1"/>
    <xf numFmtId="3" fontId="0" fillId="0" borderId="0" xfId="0" applyNumberFormat="1" applyAlignment="1">
      <alignment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2" fontId="19" fillId="0" borderId="0" xfId="1" applyNumberFormat="1" applyFont="1"/>
    <xf numFmtId="2" fontId="19" fillId="0" borderId="0" xfId="0" applyNumberFormat="1" applyFont="1"/>
    <xf numFmtId="0" fontId="19" fillId="0" borderId="0" xfId="0" applyFont="1" applyAlignment="1">
      <alignment horizontal="center"/>
    </xf>
    <xf numFmtId="0" fontId="21" fillId="2" borderId="0" xfId="0" applyFont="1" applyFill="1"/>
    <xf numFmtId="2" fontId="21" fillId="2" borderId="0" xfId="0" applyNumberFormat="1" applyFont="1" applyFill="1"/>
    <xf numFmtId="0" fontId="21" fillId="2" borderId="0" xfId="0" applyFont="1" applyFill="1" applyAlignment="1">
      <alignment horizontal="right"/>
    </xf>
    <xf numFmtId="4" fontId="19" fillId="0" borderId="0" xfId="0" applyNumberFormat="1" applyFont="1"/>
    <xf numFmtId="164" fontId="19" fillId="0" borderId="0" xfId="0" applyNumberFormat="1" applyFont="1"/>
    <xf numFmtId="9" fontId="21" fillId="2" borderId="0" xfId="1" applyFont="1" applyFill="1"/>
    <xf numFmtId="3" fontId="21" fillId="2" borderId="0" xfId="0" applyNumberFormat="1" applyFont="1" applyFill="1"/>
    <xf numFmtId="166" fontId="19" fillId="0" borderId="0" xfId="1" applyNumberFormat="1" applyFont="1" applyAlignment="1">
      <alignment horizontal="center" vertical="center"/>
    </xf>
    <xf numFmtId="9" fontId="19" fillId="0" borderId="0" xfId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/>
    </xf>
    <xf numFmtId="165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3" fontId="22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 vertical="center"/>
    </xf>
    <xf numFmtId="3" fontId="16" fillId="0" borderId="0" xfId="0" applyNumberFormat="1" applyFont="1"/>
    <xf numFmtId="0" fontId="24" fillId="3" borderId="8" xfId="0" applyFont="1" applyFill="1" applyBorder="1" applyAlignment="1">
      <alignment horizontal="right"/>
    </xf>
    <xf numFmtId="0" fontId="24" fillId="3" borderId="9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right" wrapText="1"/>
    </xf>
    <xf numFmtId="0" fontId="0" fillId="4" borderId="34" xfId="0" applyFill="1" applyBorder="1" applyAlignment="1">
      <alignment horizontal="center" vertical="center" wrapText="1"/>
    </xf>
    <xf numFmtId="164" fontId="0" fillId="4" borderId="35" xfId="0" applyNumberForma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right" wrapText="1"/>
    </xf>
    <xf numFmtId="0" fontId="0" fillId="4" borderId="41" xfId="0" applyFill="1" applyBorder="1" applyAlignment="1">
      <alignment horizontal="center" vertical="center" wrapText="1"/>
    </xf>
    <xf numFmtId="164" fontId="0" fillId="4" borderId="42" xfId="0" applyNumberFormat="1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204" xfId="0" applyFill="1" applyBorder="1" applyAlignment="1">
      <alignment horizontal="center" vertical="center" wrapText="1"/>
    </xf>
    <xf numFmtId="165" fontId="0" fillId="4" borderId="41" xfId="0" applyNumberFormat="1" applyFill="1" applyBorder="1" applyAlignment="1">
      <alignment horizontal="center" vertical="center" wrapText="1"/>
    </xf>
    <xf numFmtId="2" fontId="0" fillId="4" borderId="43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3" fontId="0" fillId="2" borderId="47" xfId="0" applyNumberFormat="1" applyFill="1" applyBorder="1" applyAlignment="1">
      <alignment horizontal="center" wrapText="1"/>
    </xf>
    <xf numFmtId="0" fontId="0" fillId="2" borderId="0" xfId="0" applyFill="1" applyAlignment="1">
      <alignment horizontal="right" wrapText="1"/>
    </xf>
    <xf numFmtId="0" fontId="0" fillId="2" borderId="207" xfId="0" applyFill="1" applyBorder="1" applyAlignment="1">
      <alignment horizontal="center" vertical="center" wrapText="1"/>
    </xf>
    <xf numFmtId="164" fontId="0" fillId="2" borderId="163" xfId="0" applyNumberFormat="1" applyFill="1" applyBorder="1" applyAlignment="1">
      <alignment horizontal="center" vertical="center" wrapText="1"/>
    </xf>
    <xf numFmtId="0" fontId="0" fillId="2" borderId="16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6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165" fontId="0" fillId="2" borderId="28" xfId="0" applyNumberForma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164" fontId="0" fillId="5" borderId="51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3" fontId="0" fillId="5" borderId="53" xfId="0" applyNumberFormat="1" applyFill="1" applyBorder="1" applyAlignment="1">
      <alignment horizontal="center" vertical="center"/>
    </xf>
    <xf numFmtId="3" fontId="0" fillId="5" borderId="54" xfId="0" applyNumberFormat="1" applyFill="1" applyBorder="1" applyAlignment="1">
      <alignment horizontal="center" vertical="center"/>
    </xf>
    <xf numFmtId="3" fontId="0" fillId="5" borderId="52" xfId="0" applyNumberFormat="1" applyFill="1" applyBorder="1" applyAlignment="1">
      <alignment horizontal="center" vertical="center"/>
    </xf>
    <xf numFmtId="3" fontId="0" fillId="5" borderId="55" xfId="0" applyNumberFormat="1" applyFill="1" applyBorder="1" applyAlignment="1">
      <alignment horizontal="center" vertical="center"/>
    </xf>
    <xf numFmtId="3" fontId="0" fillId="5" borderId="56" xfId="0" applyNumberFormat="1" applyFill="1" applyBorder="1" applyAlignment="1">
      <alignment horizontal="center" vertical="center"/>
    </xf>
    <xf numFmtId="3" fontId="0" fillId="5" borderId="49" xfId="0" applyNumberFormat="1" applyFill="1" applyBorder="1" applyAlignment="1">
      <alignment horizontal="center" vertical="center"/>
    </xf>
    <xf numFmtId="3" fontId="0" fillId="5" borderId="50" xfId="0" applyNumberFormat="1" applyFill="1" applyBorder="1" applyAlignment="1">
      <alignment horizontal="center" vertical="center"/>
    </xf>
    <xf numFmtId="164" fontId="0" fillId="5" borderId="59" xfId="0" applyNumberFormat="1" applyFill="1" applyBorder="1" applyAlignment="1">
      <alignment horizontal="center" vertical="center"/>
    </xf>
    <xf numFmtId="164" fontId="0" fillId="5" borderId="60" xfId="0" applyNumberFormat="1" applyFill="1" applyBorder="1" applyAlignment="1">
      <alignment horizontal="center" vertical="center"/>
    </xf>
    <xf numFmtId="165" fontId="0" fillId="5" borderId="57" xfId="0" applyNumberFormat="1" applyFill="1" applyBorder="1" applyAlignment="1">
      <alignment horizontal="center" vertical="center"/>
    </xf>
    <xf numFmtId="3" fontId="0" fillId="5" borderId="81" xfId="0" applyNumberFormat="1" applyFill="1" applyBorder="1" applyAlignment="1">
      <alignment horizontal="center" vertical="center"/>
    </xf>
    <xf numFmtId="3" fontId="0" fillId="5" borderId="62" xfId="0" applyNumberFormat="1" applyFill="1" applyBorder="1" applyAlignment="1">
      <alignment horizontal="center" vertical="center"/>
    </xf>
    <xf numFmtId="3" fontId="0" fillId="5" borderId="64" xfId="0" applyNumberFormat="1" applyFill="1" applyBorder="1" applyAlignment="1">
      <alignment horizontal="center" vertical="center"/>
    </xf>
    <xf numFmtId="3" fontId="0" fillId="5" borderId="65" xfId="0" applyNumberFormat="1" applyFill="1" applyBorder="1" applyAlignment="1">
      <alignment horizontal="center" vertical="center"/>
    </xf>
    <xf numFmtId="165" fontId="0" fillId="5" borderId="66" xfId="0" applyNumberFormat="1" applyFill="1" applyBorder="1" applyAlignment="1">
      <alignment horizontal="center" vertical="center"/>
    </xf>
    <xf numFmtId="165" fontId="0" fillId="5" borderId="54" xfId="0" applyNumberFormat="1" applyFill="1" applyBorder="1" applyAlignment="1">
      <alignment horizontal="center" vertical="center"/>
    </xf>
    <xf numFmtId="164" fontId="0" fillId="2" borderId="69" xfId="0" applyNumberFormat="1" applyFill="1" applyBorder="1" applyAlignment="1">
      <alignment horizontal="center" vertical="center"/>
    </xf>
    <xf numFmtId="164" fontId="0" fillId="2" borderId="70" xfId="0" applyNumberFormat="1" applyFill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71" xfId="0" applyNumberFormat="1" applyFill="1" applyBorder="1" applyAlignment="1">
      <alignment horizontal="center" vertical="center"/>
    </xf>
    <xf numFmtId="3" fontId="0" fillId="2" borderId="74" xfId="0" applyNumberFormat="1" applyFill="1" applyBorder="1" applyAlignment="1">
      <alignment horizontal="center" vertical="center"/>
    </xf>
    <xf numFmtId="3" fontId="0" fillId="2" borderId="70" xfId="0" applyNumberFormat="1" applyFill="1" applyBorder="1" applyAlignment="1">
      <alignment horizontal="center" vertical="center"/>
    </xf>
    <xf numFmtId="3" fontId="0" fillId="2" borderId="72" xfId="0" applyNumberFormat="1" applyFill="1" applyBorder="1" applyAlignment="1">
      <alignment horizontal="center" vertical="center"/>
    </xf>
    <xf numFmtId="3" fontId="0" fillId="2" borderId="73" xfId="0" applyNumberFormat="1" applyFill="1" applyBorder="1" applyAlignment="1">
      <alignment horizontal="center" vertical="center"/>
    </xf>
    <xf numFmtId="3" fontId="0" fillId="2" borderId="67" xfId="0" applyNumberFormat="1" applyFill="1" applyBorder="1" applyAlignment="1">
      <alignment horizontal="center" vertical="center"/>
    </xf>
    <xf numFmtId="3" fontId="0" fillId="6" borderId="70" xfId="0" applyNumberFormat="1" applyFill="1" applyBorder="1" applyAlignment="1">
      <alignment horizontal="center" vertical="center"/>
    </xf>
    <xf numFmtId="3" fontId="0" fillId="2" borderId="78" xfId="0" applyNumberFormat="1" applyFill="1" applyBorder="1" applyAlignment="1">
      <alignment horizontal="center" vertical="center"/>
    </xf>
    <xf numFmtId="164" fontId="0" fillId="2" borderId="77" xfId="0" applyNumberFormat="1" applyFill="1" applyBorder="1" applyAlignment="1">
      <alignment horizontal="center" vertical="center"/>
    </xf>
    <xf numFmtId="164" fontId="0" fillId="2" borderId="68" xfId="0" applyNumberFormat="1" applyFill="1" applyBorder="1" applyAlignment="1">
      <alignment horizontal="center" vertical="center"/>
    </xf>
    <xf numFmtId="165" fontId="0" fillId="2" borderId="74" xfId="0" applyNumberFormat="1" applyFill="1" applyBorder="1" applyAlignment="1">
      <alignment horizontal="center" vertical="center"/>
    </xf>
    <xf numFmtId="165" fontId="0" fillId="2" borderId="68" xfId="0" applyNumberFormat="1" applyFill="1" applyBorder="1" applyAlignment="1">
      <alignment horizontal="center" vertical="center"/>
    </xf>
    <xf numFmtId="3" fontId="0" fillId="2" borderId="79" xfId="0" applyNumberFormat="1" applyFill="1" applyBorder="1" applyAlignment="1">
      <alignment horizontal="center" vertical="center"/>
    </xf>
    <xf numFmtId="165" fontId="0" fillId="2" borderId="77" xfId="0" applyNumberFormat="1" applyFill="1" applyBorder="1" applyAlignment="1">
      <alignment horizontal="center" vertical="center"/>
    </xf>
    <xf numFmtId="3" fontId="0" fillId="2" borderId="62" xfId="0" applyNumberFormat="1" applyFill="1" applyBorder="1" applyAlignment="1">
      <alignment horizontal="center" vertical="center"/>
    </xf>
    <xf numFmtId="3" fontId="0" fillId="2" borderId="75" xfId="0" applyNumberFormat="1" applyFill="1" applyBorder="1" applyAlignment="1">
      <alignment horizontal="center" vertical="center"/>
    </xf>
    <xf numFmtId="165" fontId="0" fillId="2" borderId="71" xfId="0" applyNumberFormat="1" applyFill="1" applyBorder="1" applyAlignment="1">
      <alignment horizontal="center" vertical="center"/>
    </xf>
    <xf numFmtId="165" fontId="0" fillId="2" borderId="60" xfId="0" applyNumberFormat="1" applyFill="1" applyBorder="1" applyAlignment="1">
      <alignment horizontal="center" vertical="center"/>
    </xf>
    <xf numFmtId="3" fontId="0" fillId="6" borderId="74" xfId="0" applyNumberFormat="1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164" fontId="0" fillId="5" borderId="69" xfId="0" applyNumberFormat="1" applyFill="1" applyBorder="1" applyAlignment="1">
      <alignment horizontal="center" vertical="center"/>
    </xf>
    <xf numFmtId="164" fontId="0" fillId="5" borderId="70" xfId="0" applyNumberFormat="1" applyFill="1" applyBorder="1" applyAlignment="1">
      <alignment horizontal="center" vertical="center"/>
    </xf>
    <xf numFmtId="166" fontId="0" fillId="5" borderId="70" xfId="1" applyNumberFormat="1" applyFont="1" applyFill="1" applyBorder="1" applyAlignment="1">
      <alignment horizontal="center" vertical="center"/>
    </xf>
    <xf numFmtId="3" fontId="0" fillId="5" borderId="61" xfId="0" applyNumberFormat="1" applyFill="1" applyBorder="1" applyAlignment="1">
      <alignment horizontal="center" vertical="center"/>
    </xf>
    <xf numFmtId="3" fontId="0" fillId="5" borderId="71" xfId="0" applyNumberFormat="1" applyFill="1" applyBorder="1" applyAlignment="1">
      <alignment horizontal="center" vertical="center"/>
    </xf>
    <xf numFmtId="3" fontId="0" fillId="5" borderId="75" xfId="0" applyNumberFormat="1" applyFill="1" applyBorder="1" applyAlignment="1">
      <alignment horizontal="center" vertical="center"/>
    </xf>
    <xf numFmtId="3" fontId="0" fillId="5" borderId="83" xfId="0" applyNumberFormat="1" applyFill="1" applyBorder="1" applyAlignment="1">
      <alignment horizontal="center" vertical="center"/>
    </xf>
    <xf numFmtId="3" fontId="0" fillId="5" borderId="67" xfId="0" applyNumberFormat="1" applyFill="1" applyBorder="1" applyAlignment="1">
      <alignment horizontal="center" vertical="center"/>
    </xf>
    <xf numFmtId="3" fontId="0" fillId="5" borderId="70" xfId="0" applyNumberFormat="1" applyFill="1" applyBorder="1" applyAlignment="1">
      <alignment horizontal="center" vertical="center"/>
    </xf>
    <xf numFmtId="3" fontId="0" fillId="5" borderId="72" xfId="0" applyNumberFormat="1" applyFill="1" applyBorder="1" applyAlignment="1">
      <alignment horizontal="center" vertical="center"/>
    </xf>
    <xf numFmtId="3" fontId="0" fillId="5" borderId="78" xfId="0" applyNumberFormat="1" applyFill="1" applyBorder="1" applyAlignment="1">
      <alignment horizontal="center" vertical="center"/>
    </xf>
    <xf numFmtId="164" fontId="0" fillId="5" borderId="77" xfId="0" applyNumberFormat="1" applyFill="1" applyBorder="1" applyAlignment="1">
      <alignment horizontal="center" vertical="center"/>
    </xf>
    <xf numFmtId="164" fontId="0" fillId="5" borderId="68" xfId="0" applyNumberFormat="1" applyFill="1" applyBorder="1" applyAlignment="1">
      <alignment horizontal="center" vertical="center"/>
    </xf>
    <xf numFmtId="165" fontId="0" fillId="5" borderId="74" xfId="0" applyNumberFormat="1" applyFill="1" applyBorder="1" applyAlignment="1">
      <alignment horizontal="center" vertical="center"/>
    </xf>
    <xf numFmtId="165" fontId="0" fillId="5" borderId="68" xfId="0" applyNumberFormat="1" applyFill="1" applyBorder="1" applyAlignment="1">
      <alignment horizontal="center" vertical="center"/>
    </xf>
    <xf numFmtId="3" fontId="0" fillId="5" borderId="79" xfId="0" applyNumberFormat="1" applyFill="1" applyBorder="1" applyAlignment="1">
      <alignment horizontal="center" vertical="center"/>
    </xf>
    <xf numFmtId="165" fontId="0" fillId="5" borderId="77" xfId="0" applyNumberFormat="1" applyFill="1" applyBorder="1" applyAlignment="1">
      <alignment horizontal="center" vertical="center"/>
    </xf>
    <xf numFmtId="165" fontId="0" fillId="5" borderId="71" xfId="0" applyNumberFormat="1" applyFill="1" applyBorder="1" applyAlignment="1">
      <alignment horizontal="center" vertical="center"/>
    </xf>
    <xf numFmtId="165" fontId="0" fillId="5" borderId="60" xfId="0" applyNumberFormat="1" applyFill="1" applyBorder="1" applyAlignment="1">
      <alignment horizontal="center" vertical="center"/>
    </xf>
    <xf numFmtId="3" fontId="0" fillId="5" borderId="74" xfId="0" applyNumberFormat="1" applyFill="1" applyBorder="1" applyAlignment="1">
      <alignment horizontal="center" vertical="center"/>
    </xf>
    <xf numFmtId="3" fontId="0" fillId="2" borderId="82" xfId="0" applyNumberFormat="1" applyFill="1" applyBorder="1" applyAlignment="1">
      <alignment horizontal="center" vertical="center"/>
    </xf>
    <xf numFmtId="3" fontId="0" fillId="2" borderId="68" xfId="0" applyNumberFormat="1" applyFill="1" applyBorder="1" applyAlignment="1">
      <alignment horizontal="center" vertical="center"/>
    </xf>
    <xf numFmtId="3" fontId="0" fillId="6" borderId="82" xfId="0" applyNumberFormat="1" applyFill="1" applyBorder="1" applyAlignment="1">
      <alignment horizontal="center" vertical="center"/>
    </xf>
    <xf numFmtId="3" fontId="0" fillId="2" borderId="83" xfId="0" applyNumberFormat="1" applyFill="1" applyBorder="1" applyAlignment="1">
      <alignment horizontal="center" vertical="center"/>
    </xf>
    <xf numFmtId="3" fontId="0" fillId="5" borderId="73" xfId="0" applyNumberFormat="1" applyFill="1" applyBorder="1" applyAlignment="1">
      <alignment horizontal="center" vertical="center"/>
    </xf>
    <xf numFmtId="9" fontId="0" fillId="2" borderId="82" xfId="1" applyFont="1" applyFill="1" applyBorder="1" applyAlignment="1">
      <alignment horizontal="center" vertical="center"/>
    </xf>
    <xf numFmtId="165" fontId="0" fillId="2" borderId="70" xfId="0" applyNumberFormat="1" applyFill="1" applyBorder="1" applyAlignment="1">
      <alignment horizontal="center" vertical="center"/>
    </xf>
    <xf numFmtId="165" fontId="0" fillId="5" borderId="70" xfId="0" applyNumberFormat="1" applyFill="1" applyBorder="1" applyAlignment="1">
      <alignment horizontal="center" vertical="center"/>
    </xf>
    <xf numFmtId="3" fontId="0" fillId="6" borderId="67" xfId="0" applyNumberFormat="1" applyFill="1" applyBorder="1" applyAlignment="1">
      <alignment horizontal="center" vertical="center"/>
    </xf>
    <xf numFmtId="164" fontId="0" fillId="0" borderId="70" xfId="0" applyNumberFormat="1" applyBorder="1" applyAlignment="1">
      <alignment horizontal="center" vertical="center"/>
    </xf>
    <xf numFmtId="3" fontId="0" fillId="6" borderId="72" xfId="0" applyNumberFormat="1" applyFill="1" applyBorder="1" applyAlignment="1">
      <alignment horizontal="center" vertical="center"/>
    </xf>
    <xf numFmtId="3" fontId="0" fillId="6" borderId="73" xfId="0" applyNumberFormat="1" applyFill="1" applyBorder="1" applyAlignment="1">
      <alignment horizontal="center" vertical="center"/>
    </xf>
    <xf numFmtId="165" fontId="0" fillId="2" borderId="82" xfId="0" applyNumberFormat="1" applyFill="1" applyBorder="1" applyAlignment="1">
      <alignment horizontal="center" vertical="center"/>
    </xf>
    <xf numFmtId="164" fontId="24" fillId="3" borderId="28" xfId="0" applyNumberFormat="1" applyFont="1" applyFill="1" applyBorder="1" applyAlignment="1">
      <alignment horizontal="center" vertical="center"/>
    </xf>
    <xf numFmtId="164" fontId="24" fillId="3" borderId="85" xfId="0" applyNumberFormat="1" applyFont="1" applyFill="1" applyBorder="1" applyAlignment="1">
      <alignment horizontal="center" vertical="center"/>
    </xf>
    <xf numFmtId="166" fontId="24" fillId="3" borderId="85" xfId="1" applyNumberFormat="1" applyFont="1" applyFill="1" applyBorder="1" applyAlignment="1">
      <alignment horizontal="center" vertical="center"/>
    </xf>
    <xf numFmtId="166" fontId="24" fillId="3" borderId="47" xfId="1" applyNumberFormat="1" applyFont="1" applyFill="1" applyBorder="1" applyAlignment="1">
      <alignment horizontal="center" vertical="center"/>
    </xf>
    <xf numFmtId="164" fontId="24" fillId="3" borderId="86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3" fontId="24" fillId="3" borderId="85" xfId="0" applyNumberFormat="1" applyFont="1" applyFill="1" applyBorder="1" applyAlignment="1">
      <alignment horizontal="center" vertical="center"/>
    </xf>
    <xf numFmtId="3" fontId="24" fillId="3" borderId="87" xfId="0" applyNumberFormat="1" applyFont="1" applyFill="1" applyBorder="1" applyAlignment="1">
      <alignment horizontal="center" vertical="center"/>
    </xf>
    <xf numFmtId="3" fontId="24" fillId="3" borderId="29" xfId="0" applyNumberFormat="1" applyFont="1" applyFill="1" applyBorder="1" applyAlignment="1">
      <alignment horizontal="center" vertical="center"/>
    </xf>
    <xf numFmtId="3" fontId="24" fillId="3" borderId="86" xfId="0" applyNumberFormat="1" applyFont="1" applyFill="1" applyBorder="1" applyAlignment="1">
      <alignment horizontal="center" vertical="center"/>
    </xf>
    <xf numFmtId="3" fontId="24" fillId="3" borderId="88" xfId="0" applyNumberFormat="1" applyFont="1" applyFill="1" applyBorder="1" applyAlignment="1">
      <alignment horizontal="center" vertical="center"/>
    </xf>
    <xf numFmtId="164" fontId="24" fillId="3" borderId="47" xfId="0" applyNumberFormat="1" applyFont="1" applyFill="1" applyBorder="1" applyAlignment="1">
      <alignment horizontal="center" vertical="center"/>
    </xf>
    <xf numFmtId="3" fontId="24" fillId="3" borderId="72" xfId="0" applyNumberFormat="1" applyFont="1" applyFill="1" applyBorder="1" applyAlignment="1">
      <alignment horizontal="center" vertical="center"/>
    </xf>
    <xf numFmtId="9" fontId="24" fillId="3" borderId="47" xfId="1" applyFont="1" applyFill="1" applyBorder="1" applyAlignment="1">
      <alignment horizontal="center" vertical="center"/>
    </xf>
    <xf numFmtId="3" fontId="24" fillId="3" borderId="78" xfId="0" applyNumberFormat="1" applyFont="1" applyFill="1" applyBorder="1" applyAlignment="1">
      <alignment horizontal="center" vertical="center"/>
    </xf>
    <xf numFmtId="164" fontId="24" fillId="3" borderId="77" xfId="0" applyNumberFormat="1" applyFont="1" applyFill="1" applyBorder="1" applyAlignment="1">
      <alignment horizontal="center" vertical="center"/>
    </xf>
    <xf numFmtId="164" fontId="24" fillId="3" borderId="68" xfId="0" applyNumberFormat="1" applyFont="1" applyFill="1" applyBorder="1" applyAlignment="1">
      <alignment horizontal="center" vertical="center"/>
    </xf>
    <xf numFmtId="165" fontId="24" fillId="3" borderId="70" xfId="0" applyNumberFormat="1" applyFont="1" applyFill="1" applyBorder="1" applyAlignment="1">
      <alignment horizontal="center" vertical="center"/>
    </xf>
    <xf numFmtId="165" fontId="24" fillId="3" borderId="68" xfId="0" applyNumberFormat="1" applyFont="1" applyFill="1" applyBorder="1" applyAlignment="1">
      <alignment horizontal="center" vertical="center"/>
    </xf>
    <xf numFmtId="3" fontId="24" fillId="3" borderId="67" xfId="0" applyNumberFormat="1" applyFont="1" applyFill="1" applyBorder="1" applyAlignment="1">
      <alignment horizontal="center" vertical="center"/>
    </xf>
    <xf numFmtId="3" fontId="24" fillId="3" borderId="90" xfId="0" applyNumberFormat="1" applyFont="1" applyFill="1" applyBorder="1" applyAlignment="1">
      <alignment horizontal="center" vertical="center"/>
    </xf>
    <xf numFmtId="165" fontId="24" fillId="3" borderId="91" xfId="0" applyNumberFormat="1" applyFont="1" applyFill="1" applyBorder="1" applyAlignment="1">
      <alignment horizontal="center" vertical="center"/>
    </xf>
    <xf numFmtId="166" fontId="24" fillId="3" borderId="92" xfId="1" applyNumberFormat="1" applyFont="1" applyFill="1" applyBorder="1" applyAlignment="1">
      <alignment horizontal="center" vertical="center"/>
    </xf>
    <xf numFmtId="3" fontId="24" fillId="3" borderId="93" xfId="0" applyNumberFormat="1" applyFont="1" applyFill="1" applyBorder="1" applyAlignment="1">
      <alignment horizontal="center" vertical="center"/>
    </xf>
    <xf numFmtId="166" fontId="24" fillId="3" borderId="88" xfId="1" applyNumberFormat="1" applyFont="1" applyFill="1" applyBorder="1" applyAlignment="1">
      <alignment horizontal="center" vertical="center"/>
    </xf>
    <xf numFmtId="165" fontId="24" fillId="3" borderId="92" xfId="0" applyNumberFormat="1" applyFont="1" applyFill="1" applyBorder="1" applyAlignment="1">
      <alignment horizontal="center" vertical="center"/>
    </xf>
    <xf numFmtId="3" fontId="0" fillId="3" borderId="9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98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99" xfId="0" applyNumberFormat="1" applyFill="1" applyBorder="1" applyAlignment="1">
      <alignment horizontal="center" vertical="center"/>
    </xf>
    <xf numFmtId="3" fontId="0" fillId="2" borderId="98" xfId="0" applyNumberFormat="1" applyFill="1" applyBorder="1" applyAlignment="1">
      <alignment horizontal="center" vertical="center"/>
    </xf>
    <xf numFmtId="3" fontId="0" fillId="2" borderId="9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100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96" xfId="0" applyNumberFormat="1" applyFill="1" applyBorder="1" applyAlignment="1">
      <alignment horizontal="center" vertical="center"/>
    </xf>
    <xf numFmtId="4" fontId="0" fillId="2" borderId="102" xfId="0" applyNumberFormat="1" applyFill="1" applyBorder="1" applyAlignment="1">
      <alignment horizontal="center" vertical="center"/>
    </xf>
    <xf numFmtId="3" fontId="0" fillId="2" borderId="102" xfId="0" applyNumberFormat="1" applyFill="1" applyBorder="1" applyAlignment="1">
      <alignment horizontal="center" vertical="center"/>
    </xf>
    <xf numFmtId="3" fontId="0" fillId="2" borderId="103" xfId="0" applyNumberForma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3" fontId="0" fillId="2" borderId="105" xfId="0" applyNumberFormat="1" applyFill="1" applyBorder="1" applyAlignment="1">
      <alignment horizontal="center" vertical="center"/>
    </xf>
    <xf numFmtId="164" fontId="0" fillId="2" borderId="107" xfId="0" applyNumberFormat="1" applyFill="1" applyBorder="1" applyAlignment="1">
      <alignment horizontal="center" vertical="center"/>
    </xf>
    <xf numFmtId="164" fontId="0" fillId="2" borderId="99" xfId="0" applyNumberFormat="1" applyFill="1" applyBorder="1" applyAlignment="1">
      <alignment horizontal="center" vertical="center"/>
    </xf>
    <xf numFmtId="164" fontId="0" fillId="2" borderId="97" xfId="0" applyNumberForma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2" borderId="103" xfId="0" applyNumberFormat="1" applyFill="1" applyBorder="1" applyAlignment="1">
      <alignment horizontal="center" vertical="center"/>
    </xf>
    <xf numFmtId="166" fontId="0" fillId="2" borderId="103" xfId="1" applyNumberFormat="1" applyFont="1" applyFill="1" applyBorder="1" applyAlignment="1">
      <alignment horizontal="center" vertical="center"/>
    </xf>
    <xf numFmtId="3" fontId="0" fillId="2" borderId="109" xfId="0" applyNumberFormat="1" applyFill="1" applyBorder="1" applyAlignment="1">
      <alignment horizontal="center" vertical="center"/>
    </xf>
    <xf numFmtId="3" fontId="0" fillId="2" borderId="106" xfId="0" applyNumberFormat="1" applyFill="1" applyBorder="1" applyAlignment="1">
      <alignment horizontal="center" vertical="center"/>
    </xf>
    <xf numFmtId="3" fontId="0" fillId="2" borderId="111" xfId="0" applyNumberFormat="1" applyFill="1" applyBorder="1" applyAlignment="1">
      <alignment horizontal="center" vertical="center"/>
    </xf>
    <xf numFmtId="3" fontId="0" fillId="2" borderId="112" xfId="0" applyNumberFormat="1" applyFill="1" applyBorder="1" applyAlignment="1">
      <alignment horizontal="center" vertical="center"/>
    </xf>
    <xf numFmtId="3" fontId="0" fillId="2" borderId="113" xfId="0" applyNumberFormat="1" applyFill="1" applyBorder="1" applyAlignment="1">
      <alignment horizontal="center" vertical="center"/>
    </xf>
    <xf numFmtId="3" fontId="0" fillId="2" borderId="108" xfId="0" applyNumberForma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164" fontId="0" fillId="2" borderId="115" xfId="0" applyNumberFormat="1" applyFill="1" applyBorder="1" applyAlignment="1">
      <alignment horizontal="center" vertical="center"/>
    </xf>
    <xf numFmtId="164" fontId="0" fillId="2" borderId="114" xfId="0" applyNumberFormat="1" applyFill="1" applyBorder="1" applyAlignment="1">
      <alignment horizontal="center" vertical="center"/>
    </xf>
    <xf numFmtId="165" fontId="0" fillId="2" borderId="111" xfId="0" applyNumberFormat="1" applyFill="1" applyBorder="1" applyAlignment="1">
      <alignment horizontal="center" vertical="center"/>
    </xf>
    <xf numFmtId="165" fontId="0" fillId="2" borderId="114" xfId="0" applyNumberFormat="1" applyFill="1" applyBorder="1" applyAlignment="1">
      <alignment horizontal="center" vertical="center"/>
    </xf>
    <xf numFmtId="3" fontId="0" fillId="2" borderId="110" xfId="0" applyNumberFormat="1" applyFill="1" applyBorder="1" applyAlignment="1">
      <alignment horizontal="center" vertical="center"/>
    </xf>
    <xf numFmtId="3" fontId="0" fillId="6" borderId="26" xfId="0" applyNumberFormat="1" applyFill="1" applyBorder="1" applyAlignment="1">
      <alignment horizontal="center" vertical="center"/>
    </xf>
    <xf numFmtId="3" fontId="0" fillId="6" borderId="109" xfId="0" applyNumberFormat="1" applyFill="1" applyBorder="1" applyAlignment="1">
      <alignment horizontal="center" vertical="center"/>
    </xf>
    <xf numFmtId="165" fontId="0" fillId="2" borderId="115" xfId="0" applyNumberFormat="1" applyFill="1" applyBorder="1" applyAlignment="1">
      <alignment horizontal="center" vertical="center"/>
    </xf>
    <xf numFmtId="165" fontId="0" fillId="2" borderId="112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164" fontId="24" fillId="3" borderId="124" xfId="0" applyNumberFormat="1" applyFont="1" applyFill="1" applyBorder="1" applyAlignment="1">
      <alignment horizontal="center" vertical="center"/>
    </xf>
    <xf numFmtId="164" fontId="24" fillId="3" borderId="120" xfId="0" applyNumberFormat="1" applyFont="1" applyFill="1" applyBorder="1" applyAlignment="1">
      <alignment horizontal="center" vertical="center"/>
    </xf>
    <xf numFmtId="166" fontId="24" fillId="3" borderId="120" xfId="1" applyNumberFormat="1" applyFont="1" applyFill="1" applyBorder="1" applyAlignment="1">
      <alignment horizontal="center" vertical="center"/>
    </xf>
    <xf numFmtId="3" fontId="24" fillId="3" borderId="121" xfId="0" applyNumberFormat="1" applyFont="1" applyFill="1" applyBorder="1" applyAlignment="1">
      <alignment horizontal="center" vertical="center"/>
    </xf>
    <xf numFmtId="3" fontId="24" fillId="3" borderId="122" xfId="0" applyNumberFormat="1" applyFont="1" applyFill="1" applyBorder="1" applyAlignment="1">
      <alignment horizontal="center" vertical="center"/>
    </xf>
    <xf numFmtId="3" fontId="24" fillId="3" borderId="120" xfId="0" applyNumberFormat="1" applyFont="1" applyFill="1" applyBorder="1" applyAlignment="1">
      <alignment horizontal="center" vertical="center"/>
    </xf>
    <xf numFmtId="3" fontId="24" fillId="3" borderId="42" xfId="0" applyNumberFormat="1" applyFont="1" applyFill="1" applyBorder="1" applyAlignment="1">
      <alignment horizontal="center" vertical="center"/>
    </xf>
    <xf numFmtId="3" fontId="24" fillId="3" borderId="125" xfId="0" applyNumberFormat="1" applyFont="1" applyFill="1" applyBorder="1" applyAlignment="1">
      <alignment horizontal="center" vertical="center"/>
    </xf>
    <xf numFmtId="3" fontId="24" fillId="3" borderId="130" xfId="0" applyNumberFormat="1" applyFont="1" applyFill="1" applyBorder="1" applyAlignment="1">
      <alignment horizontal="center" vertical="center"/>
    </xf>
    <xf numFmtId="164" fontId="24" fillId="3" borderId="59" xfId="0" applyNumberFormat="1" applyFont="1" applyFill="1" applyBorder="1" applyAlignment="1">
      <alignment horizontal="center" vertical="center"/>
    </xf>
    <xf numFmtId="164" fontId="24" fillId="3" borderId="122" xfId="0" applyNumberFormat="1" applyFont="1" applyFill="1" applyBorder="1" applyAlignment="1">
      <alignment horizontal="center" vertical="center"/>
    </xf>
    <xf numFmtId="165" fontId="24" fillId="3" borderId="120" xfId="0" applyNumberFormat="1" applyFont="1" applyFill="1" applyBorder="1" applyAlignment="1">
      <alignment horizontal="center" vertical="center"/>
    </xf>
    <xf numFmtId="3" fontId="24" fillId="3" borderId="81" xfId="0" applyNumberFormat="1" applyFont="1" applyFill="1" applyBorder="1" applyAlignment="1">
      <alignment horizontal="center" vertical="center"/>
    </xf>
    <xf numFmtId="3" fontId="24" fillId="3" borderId="62" xfId="0" applyNumberFormat="1" applyFont="1" applyFill="1" applyBorder="1" applyAlignment="1">
      <alignment horizontal="center" vertical="center"/>
    </xf>
    <xf numFmtId="3" fontId="24" fillId="3" borderId="129" xfId="0" applyNumberFormat="1" applyFont="1" applyFill="1" applyBorder="1" applyAlignment="1">
      <alignment horizontal="center" vertical="center"/>
    </xf>
    <xf numFmtId="3" fontId="24" fillId="3" borderId="45" xfId="0" applyNumberFormat="1" applyFont="1" applyFill="1" applyBorder="1" applyAlignment="1">
      <alignment horizontal="center" vertical="center"/>
    </xf>
    <xf numFmtId="165" fontId="24" fillId="3" borderId="131" xfId="0" applyNumberFormat="1" applyFont="1" applyFill="1" applyBorder="1" applyAlignment="1">
      <alignment horizontal="center" vertical="center"/>
    </xf>
    <xf numFmtId="166" fontId="24" fillId="3" borderId="132" xfId="1" applyNumberFormat="1" applyFont="1" applyFill="1" applyBorder="1" applyAlignment="1">
      <alignment horizontal="center" vertical="center"/>
    </xf>
    <xf numFmtId="3" fontId="24" fillId="3" borderId="123" xfId="0" applyNumberFormat="1" applyFont="1" applyFill="1" applyBorder="1" applyAlignment="1">
      <alignment horizontal="center" vertical="center"/>
    </xf>
    <xf numFmtId="166" fontId="24" fillId="3" borderId="129" xfId="1" applyNumberFormat="1" applyFont="1" applyFill="1" applyBorder="1" applyAlignment="1">
      <alignment horizontal="center" vertical="center"/>
    </xf>
    <xf numFmtId="165" fontId="24" fillId="3" borderId="132" xfId="0" applyNumberFormat="1" applyFont="1" applyFill="1" applyBorder="1" applyAlignment="1">
      <alignment horizontal="center" vertical="center"/>
    </xf>
    <xf numFmtId="3" fontId="0" fillId="3" borderId="117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98" xfId="0" applyNumberFormat="1" applyFill="1" applyBorder="1" applyAlignment="1">
      <alignment horizontal="center" vertical="center"/>
    </xf>
    <xf numFmtId="166" fontId="27" fillId="7" borderId="98" xfId="1" applyNumberFormat="1" applyFont="1" applyFill="1" applyBorder="1" applyAlignment="1">
      <alignment horizontal="center" vertical="center"/>
    </xf>
    <xf numFmtId="166" fontId="0" fillId="7" borderId="99" xfId="1" applyNumberFormat="1" applyFont="1" applyFill="1" applyBorder="1" applyAlignment="1">
      <alignment horizontal="center" vertical="center"/>
    </xf>
    <xf numFmtId="3" fontId="0" fillId="7" borderId="9" xfId="0" applyNumberFormat="1" applyFill="1" applyBorder="1" applyAlignment="1">
      <alignment horizontal="center" vertical="center"/>
    </xf>
    <xf numFmtId="3" fontId="0" fillId="7" borderId="99" xfId="0" applyNumberFormat="1" applyFill="1" applyBorder="1" applyAlignment="1">
      <alignment horizontal="center" vertical="center"/>
    </xf>
    <xf numFmtId="3" fontId="0" fillId="7" borderId="98" xfId="0" applyNumberFormat="1" applyFill="1" applyBorder="1" applyAlignment="1">
      <alignment horizontal="center" vertical="center"/>
    </xf>
    <xf numFmtId="3" fontId="0" fillId="7" borderId="97" xfId="0" applyNumberFormat="1" applyFill="1" applyBorder="1" applyAlignment="1">
      <alignment horizontal="center" vertical="center"/>
    </xf>
    <xf numFmtId="3" fontId="0" fillId="7" borderId="6" xfId="0" applyNumberFormat="1" applyFill="1" applyBorder="1" applyAlignment="1">
      <alignment horizontal="center" vertical="center"/>
    </xf>
    <xf numFmtId="164" fontId="0" fillId="7" borderId="9" xfId="0" applyNumberFormat="1" applyFill="1" applyBorder="1" applyAlignment="1">
      <alignment horizontal="center" vertical="center"/>
    </xf>
    <xf numFmtId="164" fontId="0" fillId="7" borderId="96" xfId="0" applyNumberFormat="1" applyFill="1" applyBorder="1" applyAlignment="1">
      <alignment horizontal="center" vertical="center"/>
    </xf>
    <xf numFmtId="164" fontId="0" fillId="7" borderId="102" xfId="0" applyNumberFormat="1" applyFill="1" applyBorder="1" applyAlignment="1">
      <alignment horizontal="center" vertical="center"/>
    </xf>
    <xf numFmtId="165" fontId="0" fillId="7" borderId="98" xfId="0" applyNumberFormat="1" applyFill="1" applyBorder="1" applyAlignment="1">
      <alignment horizontal="center" vertical="center"/>
    </xf>
    <xf numFmtId="165" fontId="0" fillId="7" borderId="99" xfId="0" applyNumberFormat="1" applyFill="1" applyBorder="1" applyAlignment="1">
      <alignment horizontal="center" vertical="center"/>
    </xf>
    <xf numFmtId="3" fontId="0" fillId="7" borderId="103" xfId="0" applyNumberFormat="1" applyFill="1" applyBorder="1" applyAlignment="1">
      <alignment horizontal="center" vertical="center"/>
    </xf>
    <xf numFmtId="3" fontId="0" fillId="7" borderId="100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165" fontId="0" fillId="7" borderId="34" xfId="0" applyNumberFormat="1" applyFill="1" applyBorder="1" applyAlignment="1">
      <alignment horizontal="center" vertical="center"/>
    </xf>
    <xf numFmtId="3" fontId="0" fillId="7" borderId="109" xfId="0" applyNumberFormat="1" applyFill="1" applyBorder="1" applyAlignment="1">
      <alignment horizontal="center" vertical="center"/>
    </xf>
    <xf numFmtId="3" fontId="0" fillId="7" borderId="108" xfId="0" applyNumberFormat="1" applyFill="1" applyBorder="1" applyAlignment="1">
      <alignment horizontal="center" vertical="center"/>
    </xf>
    <xf numFmtId="166" fontId="0" fillId="7" borderId="103" xfId="0" applyNumberFormat="1" applyFill="1" applyBorder="1" applyAlignment="1">
      <alignment horizontal="center" vertical="center"/>
    </xf>
    <xf numFmtId="164" fontId="0" fillId="2" borderId="108" xfId="0" applyNumberFormat="1" applyFill="1" applyBorder="1" applyAlignment="1">
      <alignment horizontal="center" vertical="center"/>
    </xf>
    <xf numFmtId="164" fontId="0" fillId="8" borderId="133" xfId="0" applyNumberFormat="1" applyFill="1" applyBorder="1" applyAlignment="1">
      <alignment horizontal="center" vertical="center"/>
    </xf>
    <xf numFmtId="164" fontId="0" fillId="8" borderId="134" xfId="0" applyNumberFormat="1" applyFill="1" applyBorder="1" applyAlignment="1">
      <alignment horizontal="center" vertical="center"/>
    </xf>
    <xf numFmtId="166" fontId="0" fillId="8" borderId="139" xfId="1" applyNumberFormat="1" applyFont="1" applyFill="1" applyBorder="1" applyAlignment="1">
      <alignment horizontal="center" vertical="center"/>
    </xf>
    <xf numFmtId="3" fontId="0" fillId="8" borderId="137" xfId="0" applyNumberFormat="1" applyFill="1" applyBorder="1" applyAlignment="1">
      <alignment horizontal="center" vertical="center"/>
    </xf>
    <xf numFmtId="3" fontId="0" fillId="8" borderId="138" xfId="0" applyNumberFormat="1" applyFill="1" applyBorder="1" applyAlignment="1">
      <alignment horizontal="center" vertical="center"/>
    </xf>
    <xf numFmtId="3" fontId="0" fillId="8" borderId="136" xfId="0" applyNumberFormat="1" applyFill="1" applyBorder="1" applyAlignment="1">
      <alignment horizontal="center" vertical="center"/>
    </xf>
    <xf numFmtId="3" fontId="0" fillId="8" borderId="139" xfId="0" applyNumberFormat="1" applyFill="1" applyBorder="1" applyAlignment="1">
      <alignment horizontal="center" vertical="center"/>
    </xf>
    <xf numFmtId="3" fontId="0" fillId="8" borderId="134" xfId="0" applyNumberFormat="1" applyFill="1" applyBorder="1" applyAlignment="1">
      <alignment horizontal="center" vertical="center"/>
    </xf>
    <xf numFmtId="165" fontId="0" fillId="8" borderId="134" xfId="0" applyNumberFormat="1" applyFill="1" applyBorder="1" applyAlignment="1">
      <alignment horizontal="center" vertical="center"/>
    </xf>
    <xf numFmtId="165" fontId="0" fillId="8" borderId="138" xfId="0" applyNumberFormat="1" applyFill="1" applyBorder="1" applyAlignment="1">
      <alignment horizontal="center" vertical="center"/>
    </xf>
    <xf numFmtId="3" fontId="0" fillId="8" borderId="135" xfId="0" applyNumberFormat="1" applyFill="1" applyBorder="1" applyAlignment="1">
      <alignment horizontal="center" vertical="center"/>
    </xf>
    <xf numFmtId="165" fontId="0" fillId="8" borderId="133" xfId="0" applyNumberFormat="1" applyFill="1" applyBorder="1" applyAlignment="1">
      <alignment horizontal="center" vertical="center"/>
    </xf>
    <xf numFmtId="164" fontId="0" fillId="8" borderId="59" xfId="0" applyNumberFormat="1" applyFill="1" applyBorder="1" applyAlignment="1">
      <alignment horizontal="center" vertical="center"/>
    </xf>
    <xf numFmtId="164" fontId="0" fillId="8" borderId="75" xfId="0" applyNumberFormat="1" applyFill="1" applyBorder="1" applyAlignment="1">
      <alignment horizontal="center" vertical="center"/>
    </xf>
    <xf numFmtId="166" fontId="0" fillId="8" borderId="75" xfId="1" applyNumberFormat="1" applyFont="1" applyFill="1" applyBorder="1" applyAlignment="1">
      <alignment horizontal="center" vertical="center"/>
    </xf>
    <xf numFmtId="166" fontId="0" fillId="8" borderId="60" xfId="1" applyNumberFormat="1" applyFont="1" applyFill="1" applyBorder="1" applyAlignment="1">
      <alignment horizontal="center" vertical="center"/>
    </xf>
    <xf numFmtId="3" fontId="0" fillId="8" borderId="81" xfId="0" applyNumberFormat="1" applyFill="1" applyBorder="1" applyAlignment="1">
      <alignment horizontal="center" vertical="center"/>
    </xf>
    <xf numFmtId="3" fontId="0" fillId="8" borderId="71" xfId="0" applyNumberFormat="1" applyFill="1" applyBorder="1" applyAlignment="1">
      <alignment horizontal="center" vertical="center"/>
    </xf>
    <xf numFmtId="3" fontId="0" fillId="8" borderId="62" xfId="0" applyNumberFormat="1" applyFill="1" applyBorder="1" applyAlignment="1">
      <alignment horizontal="center" vertical="center"/>
    </xf>
    <xf numFmtId="3" fontId="0" fillId="8" borderId="60" xfId="0" applyNumberFormat="1" applyFill="1" applyBorder="1" applyAlignment="1">
      <alignment horizontal="center" vertical="center"/>
    </xf>
    <xf numFmtId="3" fontId="0" fillId="8" borderId="75" xfId="0" applyNumberFormat="1" applyFill="1" applyBorder="1" applyAlignment="1">
      <alignment horizontal="center" vertical="center"/>
    </xf>
    <xf numFmtId="3" fontId="0" fillId="8" borderId="80" xfId="0" applyNumberFormat="1" applyFill="1" applyBorder="1" applyAlignment="1">
      <alignment horizontal="center" vertical="center"/>
    </xf>
    <xf numFmtId="3" fontId="0" fillId="8" borderId="68" xfId="0" applyNumberFormat="1" applyFill="1" applyBorder="1" applyAlignment="1">
      <alignment horizontal="center" vertical="center"/>
    </xf>
    <xf numFmtId="164" fontId="0" fillId="8" borderId="77" xfId="0" applyNumberFormat="1" applyFill="1" applyBorder="1" applyAlignment="1">
      <alignment horizontal="center" vertical="center"/>
    </xf>
    <xf numFmtId="164" fontId="0" fillId="8" borderId="70" xfId="0" applyNumberFormat="1" applyFill="1" applyBorder="1" applyAlignment="1">
      <alignment horizontal="center" vertical="center"/>
    </xf>
    <xf numFmtId="165" fontId="0" fillId="8" borderId="70" xfId="0" applyNumberFormat="1" applyFill="1" applyBorder="1" applyAlignment="1">
      <alignment horizontal="center" vertical="center"/>
    </xf>
    <xf numFmtId="165" fontId="0" fillId="8" borderId="82" xfId="0" applyNumberFormat="1" applyFill="1" applyBorder="1" applyAlignment="1">
      <alignment horizontal="center" vertical="center"/>
    </xf>
    <xf numFmtId="3" fontId="0" fillId="8" borderId="70" xfId="0" applyNumberFormat="1" applyFill="1" applyBorder="1" applyAlignment="1">
      <alignment horizontal="center" vertical="center"/>
    </xf>
    <xf numFmtId="3" fontId="0" fillId="8" borderId="67" xfId="0" applyNumberFormat="1" applyFill="1" applyBorder="1" applyAlignment="1">
      <alignment horizontal="center" vertical="center"/>
    </xf>
    <xf numFmtId="3" fontId="0" fillId="8" borderId="82" xfId="0" applyNumberFormat="1" applyFill="1" applyBorder="1" applyAlignment="1">
      <alignment horizontal="center" vertical="center"/>
    </xf>
    <xf numFmtId="165" fontId="0" fillId="8" borderId="77" xfId="0" applyNumberFormat="1" applyFill="1" applyBorder="1" applyAlignment="1">
      <alignment horizontal="center" vertical="center"/>
    </xf>
    <xf numFmtId="3" fontId="0" fillId="8" borderId="72" xfId="0" applyNumberFormat="1" applyFill="1" applyBorder="1" applyAlignment="1">
      <alignment horizontal="center" vertical="center"/>
    </xf>
    <xf numFmtId="166" fontId="0" fillId="8" borderId="68" xfId="1" applyNumberFormat="1" applyFont="1" applyFill="1" applyBorder="1" applyAlignment="1">
      <alignment horizontal="center" vertical="center"/>
    </xf>
    <xf numFmtId="164" fontId="0" fillId="8" borderId="140" xfId="0" applyNumberFormat="1" applyFill="1" applyBorder="1" applyAlignment="1">
      <alignment horizontal="center" vertical="center"/>
    </xf>
    <xf numFmtId="164" fontId="0" fillId="8" borderId="141" xfId="0" applyNumberFormat="1" applyFill="1" applyBorder="1" applyAlignment="1">
      <alignment horizontal="center" vertical="center"/>
    </xf>
    <xf numFmtId="166" fontId="0" fillId="8" borderId="146" xfId="1" applyNumberFormat="1" applyFont="1" applyFill="1" applyBorder="1" applyAlignment="1">
      <alignment horizontal="center" vertical="center"/>
    </xf>
    <xf numFmtId="3" fontId="0" fillId="8" borderId="144" xfId="0" applyNumberFormat="1" applyFill="1" applyBorder="1" applyAlignment="1">
      <alignment horizontal="center" vertical="center"/>
    </xf>
    <xf numFmtId="3" fontId="0" fillId="8" borderId="145" xfId="0" applyNumberFormat="1" applyFill="1" applyBorder="1" applyAlignment="1">
      <alignment horizontal="center" vertical="center"/>
    </xf>
    <xf numFmtId="3" fontId="0" fillId="8" borderId="143" xfId="0" applyNumberFormat="1" applyFill="1" applyBorder="1" applyAlignment="1">
      <alignment horizontal="center" vertical="center"/>
    </xf>
    <xf numFmtId="3" fontId="0" fillId="8" borderId="146" xfId="0" applyNumberFormat="1" applyFill="1" applyBorder="1" applyAlignment="1">
      <alignment horizontal="center" vertical="center"/>
    </xf>
    <xf numFmtId="3" fontId="0" fillId="8" borderId="141" xfId="0" applyNumberFormat="1" applyFill="1" applyBorder="1" applyAlignment="1">
      <alignment horizontal="center" vertical="center"/>
    </xf>
    <xf numFmtId="165" fontId="0" fillId="8" borderId="141" xfId="0" applyNumberFormat="1" applyFill="1" applyBorder="1" applyAlignment="1">
      <alignment horizontal="center" vertical="center"/>
    </xf>
    <xf numFmtId="165" fontId="0" fillId="8" borderId="145" xfId="0" applyNumberFormat="1" applyFill="1" applyBorder="1" applyAlignment="1">
      <alignment horizontal="center" vertical="center"/>
    </xf>
    <xf numFmtId="3" fontId="0" fillId="8" borderId="142" xfId="0" applyNumberFormat="1" applyFill="1" applyBorder="1" applyAlignment="1">
      <alignment horizontal="center" vertical="center"/>
    </xf>
    <xf numFmtId="165" fontId="0" fillId="8" borderId="140" xfId="0" applyNumberFormat="1" applyFill="1" applyBorder="1" applyAlignment="1">
      <alignment horizontal="center" vertical="center"/>
    </xf>
    <xf numFmtId="164" fontId="0" fillId="7" borderId="147" xfId="0" applyNumberFormat="1" applyFill="1" applyBorder="1" applyAlignment="1">
      <alignment horizontal="center" vertical="center"/>
    </xf>
    <xf numFmtId="164" fontId="0" fillId="7" borderId="75" xfId="0" applyNumberFormat="1" applyFill="1" applyBorder="1" applyAlignment="1">
      <alignment horizontal="center" vertical="center"/>
    </xf>
    <xf numFmtId="166" fontId="28" fillId="7" borderId="75" xfId="1" applyNumberFormat="1" applyFont="1" applyFill="1" applyBorder="1" applyAlignment="1">
      <alignment horizontal="center" vertical="center"/>
    </xf>
    <xf numFmtId="3" fontId="0" fillId="7" borderId="61" xfId="0" applyNumberFormat="1" applyFill="1" applyBorder="1" applyAlignment="1">
      <alignment horizontal="center" vertical="center"/>
    </xf>
    <xf numFmtId="3" fontId="0" fillId="7" borderId="71" xfId="0" applyNumberFormat="1" applyFill="1" applyBorder="1" applyAlignment="1">
      <alignment horizontal="center" vertical="center"/>
    </xf>
    <xf numFmtId="3" fontId="0" fillId="7" borderId="75" xfId="0" applyNumberFormat="1" applyFill="1" applyBorder="1" applyAlignment="1">
      <alignment horizontal="center" vertical="center"/>
    </xf>
    <xf numFmtId="3" fontId="0" fillId="7" borderId="62" xfId="0" applyNumberFormat="1" applyFill="1" applyBorder="1" applyAlignment="1">
      <alignment horizontal="center" vertical="center"/>
    </xf>
    <xf numFmtId="3" fontId="0" fillId="7" borderId="63" xfId="0" applyNumberFormat="1" applyFill="1" applyBorder="1" applyAlignment="1">
      <alignment horizontal="center" vertical="center"/>
    </xf>
    <xf numFmtId="164" fontId="0" fillId="7" borderId="137" xfId="0" applyNumberFormat="1" applyFill="1" applyBorder="1" applyAlignment="1">
      <alignment horizontal="center" vertical="center"/>
    </xf>
    <xf numFmtId="3" fontId="0" fillId="7" borderId="81" xfId="0" applyNumberFormat="1" applyFill="1" applyBorder="1" applyAlignment="1">
      <alignment horizontal="center" vertical="center"/>
    </xf>
    <xf numFmtId="164" fontId="0" fillId="7" borderId="59" xfId="0" applyNumberFormat="1" applyFill="1" applyBorder="1" applyAlignment="1">
      <alignment horizontal="center" vertical="center"/>
    </xf>
    <xf numFmtId="164" fontId="0" fillId="7" borderId="60" xfId="0" applyNumberFormat="1" applyFill="1" applyBorder="1" applyAlignment="1">
      <alignment horizontal="center" vertical="center"/>
    </xf>
    <xf numFmtId="165" fontId="0" fillId="7" borderId="75" xfId="0" applyNumberFormat="1" applyFill="1" applyBorder="1" applyAlignment="1">
      <alignment horizontal="center" vertical="center"/>
    </xf>
    <xf numFmtId="165" fontId="0" fillId="7" borderId="60" xfId="0" applyNumberFormat="1" applyFill="1" applyBorder="1" applyAlignment="1">
      <alignment horizontal="center" vertical="center"/>
    </xf>
    <xf numFmtId="3" fontId="0" fillId="7" borderId="148" xfId="0" applyNumberFormat="1" applyFill="1" applyBorder="1" applyAlignment="1">
      <alignment horizontal="center" vertical="center"/>
    </xf>
    <xf numFmtId="165" fontId="0" fillId="7" borderId="59" xfId="0" applyNumberFormat="1" applyFill="1" applyBorder="1" applyAlignment="1">
      <alignment horizontal="center" vertical="center"/>
    </xf>
    <xf numFmtId="3" fontId="0" fillId="7" borderId="83" xfId="0" applyNumberFormat="1" applyFill="1" applyBorder="1" applyAlignment="1">
      <alignment horizontal="center" vertical="center"/>
    </xf>
    <xf numFmtId="3" fontId="0" fillId="2" borderId="63" xfId="0" applyNumberFormat="1" applyFill="1" applyBorder="1" applyAlignment="1">
      <alignment horizontal="center" vertical="center"/>
    </xf>
    <xf numFmtId="3" fontId="0" fillId="2" borderId="81" xfId="0" applyNumberFormat="1" applyFill="1" applyBorder="1" applyAlignment="1">
      <alignment horizontal="center" vertical="center"/>
    </xf>
    <xf numFmtId="3" fontId="0" fillId="2" borderId="148" xfId="0" applyNumberFormat="1" applyFill="1" applyBorder="1" applyAlignment="1">
      <alignment horizontal="center" vertical="center"/>
    </xf>
    <xf numFmtId="164" fontId="0" fillId="2" borderId="149" xfId="0" applyNumberFormat="1" applyFill="1" applyBorder="1" applyAlignment="1">
      <alignment horizontal="center" vertical="center"/>
    </xf>
    <xf numFmtId="164" fontId="0" fillId="2" borderId="141" xfId="0" applyNumberFormat="1" applyFill="1" applyBorder="1" applyAlignment="1">
      <alignment horizontal="center" vertical="center"/>
    </xf>
    <xf numFmtId="3" fontId="0" fillId="2" borderId="150" xfId="0" applyNumberFormat="1" applyFill="1" applyBorder="1" applyAlignment="1">
      <alignment horizontal="center" vertical="center"/>
    </xf>
    <xf numFmtId="3" fontId="0" fillId="2" borderId="145" xfId="0" applyNumberFormat="1" applyFill="1" applyBorder="1" applyAlignment="1">
      <alignment horizontal="center" vertical="center"/>
    </xf>
    <xf numFmtId="3" fontId="0" fillId="2" borderId="141" xfId="0" applyNumberFormat="1" applyFill="1" applyBorder="1" applyAlignment="1">
      <alignment horizontal="center" vertical="center"/>
    </xf>
    <xf numFmtId="3" fontId="0" fillId="2" borderId="143" xfId="0" applyNumberFormat="1" applyFill="1" applyBorder="1" applyAlignment="1">
      <alignment horizontal="center" vertical="center"/>
    </xf>
    <xf numFmtId="3" fontId="0" fillId="2" borderId="151" xfId="0" applyNumberFormat="1" applyFill="1" applyBorder="1" applyAlignment="1">
      <alignment horizontal="center" vertical="center"/>
    </xf>
    <xf numFmtId="3" fontId="0" fillId="2" borderId="144" xfId="0" applyNumberFormat="1" applyFill="1" applyBorder="1" applyAlignment="1">
      <alignment horizontal="center" vertical="center"/>
    </xf>
    <xf numFmtId="3" fontId="0" fillId="0" borderId="141" xfId="0" applyNumberFormat="1" applyBorder="1" applyAlignment="1">
      <alignment horizontal="center" vertical="center"/>
    </xf>
    <xf numFmtId="3" fontId="0" fillId="2" borderId="152" xfId="0" applyNumberFormat="1" applyFill="1" applyBorder="1" applyAlignment="1">
      <alignment horizontal="center" vertical="center"/>
    </xf>
    <xf numFmtId="3" fontId="0" fillId="6" borderId="150" xfId="0" applyNumberFormat="1" applyFill="1" applyBorder="1" applyAlignment="1">
      <alignment horizontal="center" vertical="center"/>
    </xf>
    <xf numFmtId="3" fontId="0" fillId="6" borderId="141" xfId="0" applyNumberFormat="1" applyFill="1" applyBorder="1" applyAlignment="1">
      <alignment horizontal="center" vertical="center"/>
    </xf>
    <xf numFmtId="3" fontId="0" fillId="6" borderId="143" xfId="0" applyNumberFormat="1" applyFill="1" applyBorder="1" applyAlignment="1">
      <alignment horizontal="center" vertical="center"/>
    </xf>
    <xf numFmtId="3" fontId="0" fillId="6" borderId="151" xfId="0" applyNumberFormat="1" applyFill="1" applyBorder="1" applyAlignment="1">
      <alignment horizontal="center" vertical="center"/>
    </xf>
    <xf numFmtId="3" fontId="0" fillId="2" borderId="214" xfId="0" applyNumberFormat="1" applyFill="1" applyBorder="1" applyAlignment="1">
      <alignment horizontal="center" vertical="center"/>
    </xf>
    <xf numFmtId="164" fontId="0" fillId="2" borderId="84" xfId="0" applyNumberFormat="1" applyFill="1" applyBorder="1" applyAlignment="1">
      <alignment horizontal="center" vertical="center"/>
    </xf>
    <xf numFmtId="164" fontId="0" fillId="2" borderId="153" xfId="0" applyNumberFormat="1" applyFill="1" applyBorder="1" applyAlignment="1">
      <alignment horizontal="center" vertical="center"/>
    </xf>
    <xf numFmtId="3" fontId="0" fillId="2" borderId="154" xfId="0" applyNumberFormat="1" applyFill="1" applyBorder="1" applyAlignment="1">
      <alignment horizontal="center" vertical="center"/>
    </xf>
    <xf numFmtId="165" fontId="0" fillId="2" borderId="140" xfId="0" applyNumberFormat="1" applyFill="1" applyBorder="1" applyAlignment="1">
      <alignment horizontal="center" vertical="center"/>
    </xf>
    <xf numFmtId="165" fontId="0" fillId="2" borderId="145" xfId="0" applyNumberFormat="1" applyFill="1" applyBorder="1" applyAlignment="1">
      <alignment horizontal="center" vertical="center"/>
    </xf>
    <xf numFmtId="3" fontId="0" fillId="7" borderId="138" xfId="0" applyNumberFormat="1" applyFill="1" applyBorder="1" applyAlignment="1">
      <alignment horizontal="center" vertical="center"/>
    </xf>
    <xf numFmtId="164" fontId="0" fillId="7" borderId="63" xfId="0" applyNumberFormat="1" applyFill="1" applyBorder="1" applyAlignment="1">
      <alignment horizontal="center" vertical="center"/>
    </xf>
    <xf numFmtId="3" fontId="0" fillId="7" borderId="134" xfId="0" applyNumberFormat="1" applyFill="1" applyBorder="1" applyAlignment="1">
      <alignment horizontal="center" vertical="center"/>
    </xf>
    <xf numFmtId="3" fontId="0" fillId="7" borderId="137" xfId="0" applyNumberFormat="1" applyFill="1" applyBorder="1" applyAlignment="1">
      <alignment horizontal="center" vertical="center"/>
    </xf>
    <xf numFmtId="164" fontId="0" fillId="7" borderId="133" xfId="0" applyNumberFormat="1" applyFill="1" applyBorder="1" applyAlignment="1">
      <alignment horizontal="center" vertical="center"/>
    </xf>
    <xf numFmtId="164" fontId="0" fillId="7" borderId="139" xfId="0" applyNumberFormat="1" applyFill="1" applyBorder="1" applyAlignment="1">
      <alignment horizontal="center" vertical="center"/>
    </xf>
    <xf numFmtId="165" fontId="0" fillId="7" borderId="134" xfId="0" applyNumberFormat="1" applyFill="1" applyBorder="1" applyAlignment="1">
      <alignment horizontal="center" vertical="center"/>
    </xf>
    <xf numFmtId="165" fontId="0" fillId="7" borderId="139" xfId="0" applyNumberFormat="1" applyFill="1" applyBorder="1" applyAlignment="1">
      <alignment horizontal="center" vertical="center"/>
    </xf>
    <xf numFmtId="3" fontId="0" fillId="7" borderId="136" xfId="0" applyNumberFormat="1" applyFill="1" applyBorder="1" applyAlignment="1">
      <alignment horizontal="center" vertical="center"/>
    </xf>
    <xf numFmtId="3" fontId="0" fillId="7" borderId="82" xfId="0" applyNumberFormat="1" applyFill="1" applyBorder="1" applyAlignment="1">
      <alignment horizontal="center" vertical="center"/>
    </xf>
    <xf numFmtId="3" fontId="0" fillId="7" borderId="70" xfId="0" applyNumberFormat="1" applyFill="1" applyBorder="1" applyAlignment="1">
      <alignment horizontal="center" vertical="center"/>
    </xf>
    <xf numFmtId="3" fontId="0" fillId="7" borderId="67" xfId="0" applyNumberFormat="1" applyFill="1" applyBorder="1" applyAlignment="1">
      <alignment horizontal="center" vertical="center"/>
    </xf>
    <xf numFmtId="164" fontId="0" fillId="7" borderId="77" xfId="0" applyNumberFormat="1" applyFill="1" applyBorder="1" applyAlignment="1">
      <alignment horizontal="center" vertical="center"/>
    </xf>
    <xf numFmtId="164" fontId="0" fillId="7" borderId="68" xfId="0" applyNumberFormat="1" applyFill="1" applyBorder="1" applyAlignment="1">
      <alignment horizontal="center" vertical="center"/>
    </xf>
    <xf numFmtId="165" fontId="0" fillId="7" borderId="70" xfId="0" applyNumberFormat="1" applyFill="1" applyBorder="1" applyAlignment="1">
      <alignment horizontal="center" vertical="center"/>
    </xf>
    <xf numFmtId="165" fontId="0" fillId="7" borderId="68" xfId="0" applyNumberFormat="1" applyFill="1" applyBorder="1" applyAlignment="1">
      <alignment horizontal="center" vertical="center"/>
    </xf>
    <xf numFmtId="3" fontId="0" fillId="7" borderId="72" xfId="0" applyNumberFormat="1" applyFill="1" applyBorder="1" applyAlignment="1">
      <alignment horizontal="center" vertical="center"/>
    </xf>
    <xf numFmtId="165" fontId="0" fillId="7" borderId="77" xfId="0" applyNumberFormat="1" applyFill="1" applyBorder="1" applyAlignment="1">
      <alignment horizontal="center" vertical="center"/>
    </xf>
    <xf numFmtId="165" fontId="0" fillId="7" borderId="71" xfId="0" applyNumberFormat="1" applyFill="1" applyBorder="1" applyAlignment="1">
      <alignment horizontal="center" vertical="center"/>
    </xf>
    <xf numFmtId="3" fontId="0" fillId="7" borderId="74" xfId="0" applyNumberFormat="1" applyFill="1" applyBorder="1" applyAlignment="1">
      <alignment horizontal="center" vertical="center"/>
    </xf>
    <xf numFmtId="165" fontId="0" fillId="2" borderId="146" xfId="0" applyNumberFormat="1" applyFill="1" applyBorder="1" applyAlignment="1">
      <alignment horizontal="center" vertical="center"/>
    </xf>
    <xf numFmtId="164" fontId="0" fillId="2" borderId="131" xfId="0" applyNumberFormat="1" applyFill="1" applyBorder="1" applyAlignment="1">
      <alignment horizontal="center" vertical="center"/>
    </xf>
    <xf numFmtId="164" fontId="0" fillId="2" borderId="129" xfId="0" applyNumberFormat="1" applyFill="1" applyBorder="1" applyAlignment="1">
      <alignment horizontal="center" vertical="center"/>
    </xf>
    <xf numFmtId="3" fontId="0" fillId="2" borderId="129" xfId="0" applyNumberFormat="1" applyFill="1" applyBorder="1" applyAlignment="1">
      <alignment horizontal="center" vertical="center"/>
    </xf>
    <xf numFmtId="3" fontId="0" fillId="2" borderId="132" xfId="0" applyNumberFormat="1" applyFill="1" applyBorder="1" applyAlignment="1">
      <alignment horizontal="center" vertical="center"/>
    </xf>
    <xf numFmtId="3" fontId="24" fillId="2" borderId="117" xfId="0" applyNumberFormat="1" applyFont="1" applyFill="1" applyBorder="1" applyAlignment="1">
      <alignment horizontal="center" vertical="center"/>
    </xf>
    <xf numFmtId="3" fontId="24" fillId="2" borderId="126" xfId="0" applyNumberFormat="1" applyFont="1" applyFill="1" applyBorder="1" applyAlignment="1">
      <alignment horizontal="center" vertical="center"/>
    </xf>
    <xf numFmtId="3" fontId="24" fillId="2" borderId="121" xfId="0" applyNumberFormat="1" applyFont="1" applyFill="1" applyBorder="1" applyAlignment="1">
      <alignment horizontal="center" vertical="center"/>
    </xf>
    <xf numFmtId="3" fontId="24" fillId="2" borderId="129" xfId="0" applyNumberFormat="1" applyFont="1" applyFill="1" applyBorder="1" applyAlignment="1">
      <alignment horizontal="center" vertical="center"/>
    </xf>
    <xf numFmtId="3" fontId="24" fillId="2" borderId="132" xfId="0" applyNumberFormat="1" applyFont="1" applyFill="1" applyBorder="1" applyAlignment="1">
      <alignment horizontal="center" vertical="center"/>
    </xf>
    <xf numFmtId="3" fontId="24" fillId="2" borderId="120" xfId="0" applyNumberFormat="1" applyFont="1" applyFill="1" applyBorder="1" applyAlignment="1">
      <alignment horizontal="center" vertical="center"/>
    </xf>
    <xf numFmtId="3" fontId="24" fillId="2" borderId="127" xfId="0" applyNumberFormat="1" applyFont="1" applyFill="1" applyBorder="1" applyAlignment="1">
      <alignment horizontal="center" vertical="center"/>
    </xf>
    <xf numFmtId="165" fontId="0" fillId="2" borderId="75" xfId="0" applyNumberFormat="1" applyFill="1" applyBorder="1" applyAlignment="1">
      <alignment horizontal="center" vertical="center"/>
    </xf>
    <xf numFmtId="164" fontId="0" fillId="2" borderId="130" xfId="0" applyNumberFormat="1" applyFill="1" applyBorder="1" applyAlignment="1">
      <alignment horizontal="center" vertical="center"/>
    </xf>
    <xf numFmtId="3" fontId="0" fillId="2" borderId="87" xfId="0" applyNumberFormat="1" applyFill="1" applyBorder="1" applyAlignment="1">
      <alignment horizontal="center" vertical="center"/>
    </xf>
    <xf numFmtId="3" fontId="0" fillId="2" borderId="121" xfId="0" applyNumberFormat="1" applyFill="1" applyBorder="1" applyAlignment="1">
      <alignment horizontal="center" vertical="center"/>
    </xf>
    <xf numFmtId="165" fontId="0" fillId="2" borderId="81" xfId="0" applyNumberFormat="1" applyFill="1" applyBorder="1" applyAlignment="1">
      <alignment horizontal="center" vertical="center"/>
    </xf>
    <xf numFmtId="165" fontId="0" fillId="2" borderId="128" xfId="0" applyNumberFormat="1" applyFill="1" applyBorder="1" applyAlignment="1">
      <alignment horizontal="center" vertical="center"/>
    </xf>
    <xf numFmtId="165" fontId="0" fillId="2" borderId="89" xfId="0" applyNumberFormat="1" applyFill="1" applyBorder="1" applyAlignment="1">
      <alignment horizontal="center" vertical="center"/>
    </xf>
    <xf numFmtId="165" fontId="0" fillId="2" borderId="47" xfId="0" applyNumberFormat="1" applyFill="1" applyBorder="1" applyAlignment="1">
      <alignment horizontal="center" vertical="center"/>
    </xf>
    <xf numFmtId="164" fontId="24" fillId="4" borderId="156" xfId="0" applyNumberFormat="1" applyFont="1" applyFill="1" applyBorder="1" applyAlignment="1">
      <alignment horizontal="center" vertical="center"/>
    </xf>
    <xf numFmtId="164" fontId="24" fillId="4" borderId="158" xfId="0" applyNumberFormat="1" applyFont="1" applyFill="1" applyBorder="1" applyAlignment="1">
      <alignment horizontal="center" vertical="center"/>
    </xf>
    <xf numFmtId="9" fontId="24" fillId="4" borderId="158" xfId="1" applyFont="1" applyFill="1" applyBorder="1" applyAlignment="1">
      <alignment horizontal="center" vertical="center"/>
    </xf>
    <xf numFmtId="3" fontId="24" fillId="4" borderId="159" xfId="0" applyNumberFormat="1" applyFont="1" applyFill="1" applyBorder="1" applyAlignment="1">
      <alignment horizontal="center" vertical="center"/>
    </xf>
    <xf numFmtId="3" fontId="24" fillId="4" borderId="157" xfId="0" applyNumberFormat="1" applyFont="1" applyFill="1" applyBorder="1" applyAlignment="1">
      <alignment horizontal="center" vertical="center"/>
    </xf>
    <xf numFmtId="3" fontId="24" fillId="4" borderId="158" xfId="0" applyNumberFormat="1" applyFont="1" applyFill="1" applyBorder="1" applyAlignment="1">
      <alignment horizontal="center" vertical="center"/>
    </xf>
    <xf numFmtId="3" fontId="24" fillId="4" borderId="160" xfId="0" applyNumberFormat="1" applyFont="1" applyFill="1" applyBorder="1" applyAlignment="1">
      <alignment horizontal="center" vertical="center"/>
    </xf>
    <xf numFmtId="3" fontId="24" fillId="4" borderId="161" xfId="0" applyNumberFormat="1" applyFont="1" applyFill="1" applyBorder="1" applyAlignment="1">
      <alignment horizontal="center" vertical="center"/>
    </xf>
    <xf numFmtId="164" fontId="24" fillId="4" borderId="207" xfId="0" applyNumberFormat="1" applyFont="1" applyFill="1" applyBorder="1" applyAlignment="1">
      <alignment horizontal="center" vertical="center"/>
    </xf>
    <xf numFmtId="164" fontId="24" fillId="4" borderId="162" xfId="0" applyNumberFormat="1" applyFont="1" applyFill="1" applyBorder="1" applyAlignment="1">
      <alignment horizontal="center" vertical="center"/>
    </xf>
    <xf numFmtId="3" fontId="24" fillId="4" borderId="162" xfId="0" applyNumberFormat="1" applyFont="1" applyFill="1" applyBorder="1" applyAlignment="1">
      <alignment horizontal="center" vertical="center"/>
    </xf>
    <xf numFmtId="165" fontId="24" fillId="4" borderId="156" xfId="0" applyNumberFormat="1" applyFont="1" applyFill="1" applyBorder="1" applyAlignment="1">
      <alignment horizontal="center" vertical="center"/>
    </xf>
    <xf numFmtId="166" fontId="24" fillId="4" borderId="160" xfId="1" applyNumberFormat="1" applyFont="1" applyFill="1" applyBorder="1" applyAlignment="1">
      <alignment horizontal="center" vertical="center"/>
    </xf>
    <xf numFmtId="9" fontId="24" fillId="4" borderId="160" xfId="1" applyFont="1" applyFill="1" applyBorder="1" applyAlignment="1">
      <alignment horizontal="center" vertical="center"/>
    </xf>
    <xf numFmtId="166" fontId="24" fillId="4" borderId="158" xfId="1" applyNumberFormat="1" applyFont="1" applyFill="1" applyBorder="1" applyAlignment="1">
      <alignment horizontal="center" vertical="center"/>
    </xf>
    <xf numFmtId="166" fontId="24" fillId="4" borderId="205" xfId="1" applyNumberFormat="1" applyFont="1" applyFill="1" applyBorder="1" applyAlignment="1">
      <alignment horizontal="center" vertical="center"/>
    </xf>
    <xf numFmtId="3" fontId="24" fillId="4" borderId="164" xfId="0" applyNumberFormat="1" applyFont="1" applyFill="1" applyBorder="1" applyAlignment="1">
      <alignment horizontal="center" vertical="center"/>
    </xf>
    <xf numFmtId="166" fontId="24" fillId="4" borderId="161" xfId="1" applyNumberFormat="1" applyFont="1" applyFill="1" applyBorder="1" applyAlignment="1">
      <alignment horizontal="center" vertical="center"/>
    </xf>
    <xf numFmtId="164" fontId="0" fillId="9" borderId="23" xfId="0" applyNumberFormat="1" applyFill="1" applyBorder="1" applyAlignment="1">
      <alignment horizontal="center" vertical="center"/>
    </xf>
    <xf numFmtId="164" fontId="0" fillId="9" borderId="114" xfId="0" applyNumberFormat="1" applyFill="1" applyBorder="1" applyAlignment="1">
      <alignment horizontal="center" vertical="center"/>
    </xf>
    <xf numFmtId="164" fontId="0" fillId="9" borderId="111" xfId="0" applyNumberFormat="1" applyFill="1" applyBorder="1" applyAlignment="1">
      <alignment horizontal="center" vertical="center"/>
    </xf>
    <xf numFmtId="3" fontId="0" fillId="9" borderId="25" xfId="0" applyNumberFormat="1" applyFill="1" applyBorder="1" applyAlignment="1">
      <alignment horizontal="center" vertical="center"/>
    </xf>
    <xf numFmtId="3" fontId="0" fillId="9" borderId="26" xfId="0" applyNumberFormat="1" applyFill="1" applyBorder="1" applyAlignment="1">
      <alignment horizontal="center" vertical="center"/>
    </xf>
    <xf numFmtId="3" fontId="0" fillId="9" borderId="99" xfId="0" applyNumberFormat="1" applyFill="1" applyBorder="1" applyAlignment="1">
      <alignment horizontal="center" vertical="center"/>
    </xf>
    <xf numFmtId="3" fontId="0" fillId="9" borderId="100" xfId="0" applyNumberFormat="1" applyFill="1" applyBorder="1" applyAlignment="1">
      <alignment horizontal="center" vertical="center"/>
    </xf>
    <xf numFmtId="3" fontId="0" fillId="9" borderId="98" xfId="0" applyNumberFormat="1" applyFill="1" applyBorder="1" applyAlignment="1">
      <alignment horizontal="center" vertical="center"/>
    </xf>
    <xf numFmtId="165" fontId="0" fillId="9" borderId="100" xfId="0" applyNumberFormat="1" applyFill="1" applyBorder="1" applyAlignment="1">
      <alignment horizontal="center" vertical="center"/>
    </xf>
    <xf numFmtId="165" fontId="0" fillId="9" borderId="101" xfId="0" applyNumberFormat="1" applyFill="1" applyBorder="1" applyAlignment="1">
      <alignment horizontal="center" vertical="center"/>
    </xf>
    <xf numFmtId="165" fontId="0" fillId="9" borderId="102" xfId="0" applyNumberFormat="1" applyFill="1" applyBorder="1" applyAlignment="1">
      <alignment horizontal="center" vertical="center"/>
    </xf>
    <xf numFmtId="3" fontId="0" fillId="9" borderId="114" xfId="0" applyNumberFormat="1" applyFill="1" applyBorder="1" applyAlignment="1">
      <alignment horizontal="center" vertical="center"/>
    </xf>
    <xf numFmtId="3" fontId="0" fillId="9" borderId="97" xfId="0" applyNumberFormat="1" applyFill="1" applyBorder="1" applyAlignment="1">
      <alignment horizontal="center" vertical="center"/>
    </xf>
    <xf numFmtId="164" fontId="0" fillId="9" borderId="115" xfId="0" applyNumberFormat="1" applyFill="1" applyBorder="1" applyAlignment="1">
      <alignment horizontal="center" vertical="center"/>
    </xf>
    <xf numFmtId="164" fontId="0" fillId="9" borderId="147" xfId="0" applyNumberFormat="1" applyFill="1" applyBorder="1" applyAlignment="1">
      <alignment horizontal="center" vertical="center"/>
    </xf>
    <xf numFmtId="164" fontId="0" fillId="9" borderId="134" xfId="0" applyNumberFormat="1" applyFill="1" applyBorder="1" applyAlignment="1">
      <alignment horizontal="center" vertical="center"/>
    </xf>
    <xf numFmtId="165" fontId="0" fillId="9" borderId="75" xfId="0" applyNumberFormat="1" applyFill="1" applyBorder="1" applyAlignment="1">
      <alignment horizontal="center" vertical="center"/>
    </xf>
    <xf numFmtId="3" fontId="0" fillId="9" borderId="81" xfId="0" applyNumberFormat="1" applyFill="1" applyBorder="1" applyAlignment="1">
      <alignment horizontal="center" vertical="center"/>
    </xf>
    <xf numFmtId="3" fontId="0" fillId="9" borderId="71" xfId="0" applyNumberFormat="1" applyFill="1" applyBorder="1" applyAlignment="1">
      <alignment horizontal="center" vertical="center"/>
    </xf>
    <xf numFmtId="3" fontId="0" fillId="9" borderId="75" xfId="0" applyNumberFormat="1" applyFill="1" applyBorder="1" applyAlignment="1">
      <alignment horizontal="center" vertical="center"/>
    </xf>
    <xf numFmtId="3" fontId="0" fillId="9" borderId="137" xfId="0" applyNumberFormat="1" applyFill="1" applyBorder="1" applyAlignment="1">
      <alignment horizontal="center" vertical="center"/>
    </xf>
    <xf numFmtId="3" fontId="0" fillId="9" borderId="134" xfId="0" applyNumberFormat="1" applyFill="1" applyBorder="1" applyAlignment="1">
      <alignment horizontal="center" vertical="center"/>
    </xf>
    <xf numFmtId="165" fontId="0" fillId="9" borderId="137" xfId="0" applyNumberFormat="1" applyFill="1" applyBorder="1" applyAlignment="1">
      <alignment horizontal="center" vertical="center"/>
    </xf>
    <xf numFmtId="165" fontId="0" fillId="9" borderId="76" xfId="0" applyNumberFormat="1" applyFill="1" applyBorder="1" applyAlignment="1">
      <alignment horizontal="center" vertical="center"/>
    </xf>
    <xf numFmtId="165" fontId="0" fillId="9" borderId="60" xfId="0" applyNumberFormat="1" applyFill="1" applyBorder="1" applyAlignment="1">
      <alignment horizontal="center" vertical="center"/>
    </xf>
    <xf numFmtId="164" fontId="0" fillId="9" borderId="59" xfId="0" applyNumberFormat="1" applyFill="1" applyBorder="1" applyAlignment="1">
      <alignment horizontal="center" vertical="center"/>
    </xf>
    <xf numFmtId="165" fontId="0" fillId="9" borderId="71" xfId="0" applyNumberFormat="1" applyFill="1" applyBorder="1" applyAlignment="1">
      <alignment horizontal="center" vertical="center"/>
    </xf>
    <xf numFmtId="3" fontId="0" fillId="9" borderId="62" xfId="0" applyNumberFormat="1" applyFill="1" applyBorder="1" applyAlignment="1">
      <alignment horizontal="center" vertical="center"/>
    </xf>
    <xf numFmtId="165" fontId="0" fillId="9" borderId="81" xfId="0" applyNumberFormat="1" applyFill="1" applyBorder="1" applyAlignment="1">
      <alignment horizontal="center" vertical="center"/>
    </xf>
    <xf numFmtId="165" fontId="0" fillId="9" borderId="59" xfId="0" applyNumberFormat="1" applyFill="1" applyBorder="1" applyAlignment="1">
      <alignment horizontal="center" vertical="center"/>
    </xf>
    <xf numFmtId="166" fontId="0" fillId="9" borderId="71" xfId="0" applyNumberFormat="1" applyFill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5" fontId="0" fillId="0" borderId="70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165" fontId="0" fillId="0" borderId="68" xfId="0" applyNumberFormat="1" applyBorder="1" applyAlignment="1">
      <alignment horizontal="center" vertical="center"/>
    </xf>
    <xf numFmtId="165" fontId="0" fillId="0" borderId="82" xfId="0" applyNumberFormat="1" applyBorder="1" applyAlignment="1">
      <alignment horizontal="center" vertical="center"/>
    </xf>
    <xf numFmtId="165" fontId="0" fillId="0" borderId="67" xfId="0" applyNumberFormat="1" applyBorder="1" applyAlignment="1">
      <alignment horizontal="center" vertical="center"/>
    </xf>
    <xf numFmtId="165" fontId="0" fillId="0" borderId="80" xfId="0" applyNumberFormat="1" applyBorder="1" applyAlignment="1">
      <alignment horizontal="center" vertical="center"/>
    </xf>
    <xf numFmtId="165" fontId="0" fillId="0" borderId="77" xfId="0" applyNumberFormat="1" applyBorder="1" applyAlignment="1">
      <alignment horizontal="center" vertical="center"/>
    </xf>
    <xf numFmtId="166" fontId="0" fillId="2" borderId="71" xfId="0" applyNumberFormat="1" applyFill="1" applyBorder="1" applyAlignment="1">
      <alignment horizontal="center" vertical="center"/>
    </xf>
    <xf numFmtId="166" fontId="0" fillId="2" borderId="82" xfId="0" applyNumberFormat="1" applyFill="1" applyBorder="1" applyAlignment="1">
      <alignment horizontal="center" vertical="center"/>
    </xf>
    <xf numFmtId="3" fontId="0" fillId="2" borderId="170" xfId="0" applyNumberFormat="1" applyFill="1" applyBorder="1" applyAlignment="1">
      <alignment horizontal="center" vertical="center"/>
    </xf>
    <xf numFmtId="3" fontId="0" fillId="2" borderId="171" xfId="0" applyNumberFormat="1" applyFill="1" applyBorder="1" applyAlignment="1">
      <alignment horizontal="center" vertical="center"/>
    </xf>
    <xf numFmtId="164" fontId="0" fillId="0" borderId="84" xfId="0" applyNumberFormat="1" applyBorder="1" applyAlignment="1">
      <alignment horizontal="center" vertical="center"/>
    </xf>
    <xf numFmtId="165" fontId="0" fillId="0" borderId="153" xfId="0" applyNumberFormat="1" applyBorder="1" applyAlignment="1">
      <alignment horizontal="center" vertical="center"/>
    </xf>
    <xf numFmtId="165" fontId="0" fillId="0" borderId="172" xfId="0" applyNumberFormat="1" applyBorder="1" applyAlignment="1">
      <alignment horizontal="center" vertical="center"/>
    </xf>
    <xf numFmtId="165" fontId="0" fillId="0" borderId="171" xfId="0" applyNumberFormat="1" applyBorder="1" applyAlignment="1">
      <alignment horizontal="center" vertical="center"/>
    </xf>
    <xf numFmtId="3" fontId="0" fillId="2" borderId="172" xfId="0" applyNumberFormat="1" applyFill="1" applyBorder="1" applyAlignment="1">
      <alignment horizontal="center" vertical="center"/>
    </xf>
    <xf numFmtId="165" fontId="0" fillId="0" borderId="84" xfId="0" applyNumberFormat="1" applyBorder="1" applyAlignment="1">
      <alignment horizontal="center" vertical="center"/>
    </xf>
    <xf numFmtId="166" fontId="0" fillId="2" borderId="70" xfId="0" applyNumberFormat="1" applyFill="1" applyBorder="1" applyAlignment="1">
      <alignment horizontal="center" vertical="center"/>
    </xf>
    <xf numFmtId="164" fontId="0" fillId="2" borderId="140" xfId="0" applyNumberFormat="1" applyFill="1" applyBorder="1" applyAlignment="1">
      <alignment horizontal="center" vertical="center"/>
    </xf>
    <xf numFmtId="165" fontId="0" fillId="2" borderId="141" xfId="0" applyNumberFormat="1" applyFill="1" applyBorder="1" applyAlignment="1">
      <alignment horizontal="center" vertical="center"/>
    </xf>
    <xf numFmtId="3" fontId="0" fillId="2" borderId="146" xfId="0" applyNumberFormat="1" applyFill="1" applyBorder="1" applyAlignment="1">
      <alignment horizontal="center" vertical="center"/>
    </xf>
    <xf numFmtId="165" fontId="0" fillId="2" borderId="144" xfId="0" applyNumberFormat="1" applyFill="1" applyBorder="1" applyAlignment="1">
      <alignment horizontal="center" vertical="center"/>
    </xf>
    <xf numFmtId="165" fontId="0" fillId="2" borderId="142" xfId="0" applyNumberFormat="1" applyFill="1" applyBorder="1" applyAlignment="1">
      <alignment horizontal="center" vertical="center"/>
    </xf>
    <xf numFmtId="166" fontId="0" fillId="2" borderId="145" xfId="0" applyNumberFormat="1" applyFill="1" applyBorder="1" applyAlignment="1">
      <alignment horizontal="center" vertical="center"/>
    </xf>
    <xf numFmtId="164" fontId="24" fillId="3" borderId="176" xfId="0" applyNumberFormat="1" applyFont="1" applyFill="1" applyBorder="1" applyAlignment="1">
      <alignment horizontal="center" vertical="center"/>
    </xf>
    <xf numFmtId="164" fontId="24" fillId="3" borderId="177" xfId="0" applyNumberFormat="1" applyFont="1" applyFill="1" applyBorder="1" applyAlignment="1">
      <alignment horizontal="center" vertical="center"/>
    </xf>
    <xf numFmtId="164" fontId="24" fillId="3" borderId="178" xfId="0" applyNumberFormat="1" applyFont="1" applyFill="1" applyBorder="1" applyAlignment="1">
      <alignment horizontal="center" vertical="center"/>
    </xf>
    <xf numFmtId="3" fontId="24" fillId="3" borderId="179" xfId="0" applyNumberFormat="1" applyFont="1" applyFill="1" applyBorder="1" applyAlignment="1">
      <alignment horizontal="center" vertical="center"/>
    </xf>
    <xf numFmtId="3" fontId="24" fillId="3" borderId="178" xfId="0" applyNumberFormat="1" applyFont="1" applyFill="1" applyBorder="1" applyAlignment="1">
      <alignment horizontal="center" vertical="center"/>
    </xf>
    <xf numFmtId="3" fontId="24" fillId="3" borderId="177" xfId="0" applyNumberFormat="1" applyFont="1" applyFill="1" applyBorder="1" applyAlignment="1">
      <alignment horizontal="center" vertical="center"/>
    </xf>
    <xf numFmtId="3" fontId="24" fillId="3" borderId="174" xfId="0" applyNumberFormat="1" applyFont="1" applyFill="1" applyBorder="1" applyAlignment="1">
      <alignment horizontal="center" vertical="center"/>
    </xf>
    <xf numFmtId="3" fontId="24" fillId="3" borderId="181" xfId="0" applyNumberFormat="1" applyFont="1" applyFill="1" applyBorder="1" applyAlignment="1">
      <alignment horizontal="center" vertical="center"/>
    </xf>
    <xf numFmtId="3" fontId="24" fillId="3" borderId="175" xfId="0" applyNumberFormat="1" applyFont="1" applyFill="1" applyBorder="1" applyAlignment="1">
      <alignment horizontal="center" vertical="center"/>
    </xf>
    <xf numFmtId="3" fontId="24" fillId="3" borderId="182" xfId="0" applyNumberFormat="1" applyFont="1" applyFill="1" applyBorder="1" applyAlignment="1">
      <alignment horizontal="center" vertical="center"/>
    </xf>
    <xf numFmtId="3" fontId="24" fillId="3" borderId="183" xfId="0" applyNumberFormat="1" applyFont="1" applyFill="1" applyBorder="1" applyAlignment="1">
      <alignment horizontal="center" vertical="center"/>
    </xf>
    <xf numFmtId="3" fontId="24" fillId="3" borderId="185" xfId="0" applyNumberFormat="1" applyFont="1" applyFill="1" applyBorder="1" applyAlignment="1">
      <alignment horizontal="center" vertical="center"/>
    </xf>
    <xf numFmtId="3" fontId="24" fillId="3" borderId="176" xfId="0" applyNumberFormat="1" applyFont="1" applyFill="1" applyBorder="1" applyAlignment="1">
      <alignment horizontal="center" vertical="center"/>
    </xf>
    <xf numFmtId="3" fontId="24" fillId="3" borderId="180" xfId="0" applyNumberFormat="1" applyFont="1" applyFill="1" applyBorder="1" applyAlignment="1">
      <alignment horizontal="center" vertical="center"/>
    </xf>
    <xf numFmtId="3" fontId="24" fillId="3" borderId="184" xfId="0" applyNumberFormat="1" applyFont="1" applyFill="1" applyBorder="1" applyAlignment="1">
      <alignment horizontal="center" vertical="center"/>
    </xf>
    <xf numFmtId="2" fontId="24" fillId="3" borderId="185" xfId="1" applyNumberFormat="1" applyFont="1" applyFill="1" applyBorder="1" applyAlignment="1">
      <alignment horizontal="center" vertical="center"/>
    </xf>
    <xf numFmtId="3" fontId="24" fillId="3" borderId="40" xfId="0" applyNumberFormat="1" applyFont="1" applyFill="1" applyBorder="1" applyAlignment="1">
      <alignment horizontal="center" vertical="center"/>
    </xf>
    <xf numFmtId="166" fontId="24" fillId="3" borderId="89" xfId="1" applyNumberFormat="1" applyFont="1" applyFill="1" applyBorder="1" applyAlignment="1">
      <alignment horizontal="center" vertical="center"/>
    </xf>
    <xf numFmtId="166" fontId="24" fillId="3" borderId="178" xfId="1" applyNumberFormat="1" applyFont="1" applyFill="1" applyBorder="1" applyAlignment="1">
      <alignment horizontal="center" vertical="center"/>
    </xf>
    <xf numFmtId="3" fontId="24" fillId="3" borderId="186" xfId="0" applyNumberFormat="1" applyFont="1" applyFill="1" applyBorder="1" applyAlignment="1">
      <alignment horizontal="center" vertical="center"/>
    </xf>
    <xf numFmtId="166" fontId="24" fillId="3" borderId="183" xfId="1" applyNumberFormat="1" applyFont="1" applyFill="1" applyBorder="1" applyAlignment="1">
      <alignment horizontal="center" vertical="center"/>
    </xf>
    <xf numFmtId="164" fontId="0" fillId="4" borderId="124" xfId="0" applyNumberFormat="1" applyFill="1" applyBorder="1" applyAlignment="1">
      <alignment horizontal="center" vertical="center"/>
    </xf>
    <xf numFmtId="164" fontId="0" fillId="4" borderId="119" xfId="0" applyNumberFormat="1" applyFill="1" applyBorder="1" applyAlignment="1">
      <alignment horizontal="center" vertical="center"/>
    </xf>
    <xf numFmtId="3" fontId="0" fillId="4" borderId="119" xfId="0" applyNumberFormat="1" applyFill="1" applyBorder="1" applyAlignment="1">
      <alignment horizontal="center" vertical="center"/>
    </xf>
    <xf numFmtId="3" fontId="0" fillId="4" borderId="187" xfId="0" applyNumberFormat="1" applyFill="1" applyBorder="1" applyAlignment="1">
      <alignment horizontal="center" vertical="center"/>
    </xf>
    <xf numFmtId="3" fontId="24" fillId="4" borderId="188" xfId="0" applyNumberFormat="1" applyFont="1" applyFill="1" applyBorder="1" applyAlignment="1">
      <alignment horizontal="center" vertical="center"/>
    </xf>
    <xf numFmtId="3" fontId="24" fillId="4" borderId="189" xfId="0" applyNumberFormat="1" applyFont="1" applyFill="1" applyBorder="1" applyAlignment="1">
      <alignment horizontal="center" vertical="center"/>
    </xf>
    <xf numFmtId="3" fontId="24" fillId="4" borderId="191" xfId="0" applyNumberFormat="1" applyFont="1" applyFill="1" applyBorder="1" applyAlignment="1">
      <alignment horizontal="center" vertical="center"/>
    </xf>
    <xf numFmtId="3" fontId="24" fillId="4" borderId="192" xfId="0" applyNumberFormat="1" applyFont="1" applyFill="1" applyBorder="1" applyAlignment="1">
      <alignment horizontal="center" vertical="center"/>
    </xf>
    <xf numFmtId="3" fontId="24" fillId="4" borderId="193" xfId="0" applyNumberFormat="1" applyFont="1" applyFill="1" applyBorder="1" applyAlignment="1">
      <alignment horizontal="center" vertical="center"/>
    </xf>
    <xf numFmtId="3" fontId="24" fillId="4" borderId="197" xfId="0" applyNumberFormat="1" applyFont="1" applyFill="1" applyBorder="1" applyAlignment="1">
      <alignment horizontal="center" vertical="center"/>
    </xf>
    <xf numFmtId="3" fontId="24" fillId="4" borderId="190" xfId="0" applyNumberFormat="1" applyFont="1" applyFill="1" applyBorder="1" applyAlignment="1">
      <alignment horizontal="center" vertical="center"/>
    </xf>
    <xf numFmtId="3" fontId="24" fillId="4" borderId="198" xfId="0" applyNumberFormat="1" applyFont="1" applyFill="1" applyBorder="1" applyAlignment="1">
      <alignment horizontal="center" vertical="center"/>
    </xf>
    <xf numFmtId="2" fontId="24" fillId="4" borderId="197" xfId="1" applyNumberFormat="1" applyFont="1" applyFill="1" applyBorder="1" applyAlignment="1">
      <alignment horizontal="center" vertical="center"/>
    </xf>
    <xf numFmtId="166" fontId="24" fillId="4" borderId="189" xfId="1" applyNumberFormat="1" applyFont="1" applyFill="1" applyBorder="1" applyAlignment="1">
      <alignment horizontal="center" vertical="center"/>
    </xf>
    <xf numFmtId="166" fontId="24" fillId="4" borderId="191" xfId="1" applyNumberFormat="1" applyFont="1" applyFill="1" applyBorder="1" applyAlignment="1">
      <alignment horizontal="center" vertical="center"/>
    </xf>
    <xf numFmtId="9" fontId="24" fillId="4" borderId="189" xfId="1" applyFont="1" applyFill="1" applyBorder="1" applyAlignment="1">
      <alignment horizontal="center" vertical="center"/>
    </xf>
    <xf numFmtId="165" fontId="24" fillId="4" borderId="61" xfId="0" applyNumberFormat="1" applyFont="1" applyFill="1" applyBorder="1" applyAlignment="1">
      <alignment horizontal="center" vertical="center"/>
    </xf>
    <xf numFmtId="166" fontId="24" fillId="4" borderId="193" xfId="1" applyNumberFormat="1" applyFont="1" applyFill="1" applyBorder="1" applyAlignment="1">
      <alignment horizontal="center" vertical="center"/>
    </xf>
    <xf numFmtId="3" fontId="24" fillId="2" borderId="199" xfId="0" applyNumberFormat="1" applyFont="1" applyFill="1" applyBorder="1"/>
    <xf numFmtId="164" fontId="0" fillId="2" borderId="199" xfId="0" applyNumberFormat="1" applyFill="1" applyBorder="1" applyAlignment="1">
      <alignment horizontal="center" vertical="center"/>
    </xf>
    <xf numFmtId="3" fontId="0" fillId="2" borderId="199" xfId="0" applyNumberFormat="1" applyFill="1" applyBorder="1" applyAlignment="1">
      <alignment horizontal="center" vertical="center"/>
    </xf>
    <xf numFmtId="3" fontId="24" fillId="2" borderId="199" xfId="0" applyNumberFormat="1" applyFont="1" applyFill="1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2" borderId="207" xfId="0" applyFill="1" applyBorder="1" applyAlignment="1">
      <alignment horizontal="center" vertical="center"/>
    </xf>
    <xf numFmtId="0" fontId="0" fillId="2" borderId="199" xfId="0" applyFill="1" applyBorder="1" applyAlignment="1">
      <alignment horizontal="center" vertical="center"/>
    </xf>
    <xf numFmtId="0" fontId="24" fillId="2" borderId="199" xfId="0" applyFont="1" applyFill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165" fontId="0" fillId="2" borderId="156" xfId="0" applyNumberFormat="1" applyFill="1" applyBorder="1" applyAlignment="1">
      <alignment horizontal="center" vertical="center"/>
    </xf>
    <xf numFmtId="0" fontId="0" fillId="2" borderId="163" xfId="0" applyFill="1" applyBorder="1" applyAlignment="1">
      <alignment horizontal="center" vertical="center"/>
    </xf>
    <xf numFmtId="0" fontId="0" fillId="2" borderId="208" xfId="0" applyFill="1" applyBorder="1" applyAlignment="1">
      <alignment horizontal="center" vertical="center"/>
    </xf>
    <xf numFmtId="164" fontId="0" fillId="10" borderId="209" xfId="0" applyNumberFormat="1" applyFill="1" applyBorder="1" applyAlignment="1">
      <alignment horizontal="center"/>
    </xf>
    <xf numFmtId="164" fontId="0" fillId="10" borderId="52" xfId="0" applyNumberFormat="1" applyFill="1" applyBorder="1" applyAlignment="1">
      <alignment horizontal="center"/>
    </xf>
    <xf numFmtId="3" fontId="0" fillId="10" borderId="52" xfId="0" applyNumberFormat="1" applyFill="1" applyBorder="1" applyAlignment="1">
      <alignment horizontal="center"/>
    </xf>
    <xf numFmtId="3" fontId="0" fillId="10" borderId="54" xfId="0" applyNumberFormat="1" applyFill="1" applyBorder="1" applyAlignment="1">
      <alignment horizontal="center"/>
    </xf>
    <xf numFmtId="3" fontId="24" fillId="10" borderId="49" xfId="0" applyNumberFormat="1" applyFont="1" applyFill="1" applyBorder="1" applyAlignment="1">
      <alignment horizontal="center"/>
    </xf>
    <xf numFmtId="3" fontId="24" fillId="10" borderId="54" xfId="0" applyNumberFormat="1" applyFont="1" applyFill="1" applyBorder="1" applyAlignment="1">
      <alignment horizontal="center"/>
    </xf>
    <xf numFmtId="3" fontId="24" fillId="10" borderId="55" xfId="0" applyNumberFormat="1" applyFont="1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10" borderId="58" xfId="0" applyFill="1" applyBorder="1" applyAlignment="1">
      <alignment horizontal="center"/>
    </xf>
    <xf numFmtId="164" fontId="0" fillId="10" borderId="209" xfId="0" applyNumberFormat="1" applyFill="1" applyBorder="1" applyAlignment="1">
      <alignment horizontal="center" vertical="center"/>
    </xf>
    <xf numFmtId="164" fontId="0" fillId="10" borderId="52" xfId="0" applyNumberFormat="1" applyFill="1" applyBorder="1" applyAlignment="1">
      <alignment horizontal="center" vertical="center"/>
    </xf>
    <xf numFmtId="3" fontId="0" fillId="10" borderId="52" xfId="0" applyNumberFormat="1" applyFill="1" applyBorder="1" applyAlignment="1">
      <alignment horizontal="center" vertical="center"/>
    </xf>
    <xf numFmtId="3" fontId="0" fillId="10" borderId="54" xfId="0" applyNumberFormat="1" applyFill="1" applyBorder="1" applyAlignment="1">
      <alignment horizontal="center" vertical="center"/>
    </xf>
    <xf numFmtId="3" fontId="24" fillId="10" borderId="49" xfId="0" applyNumberFormat="1" applyFont="1" applyFill="1" applyBorder="1" applyAlignment="1">
      <alignment horizontal="center" vertical="center"/>
    </xf>
    <xf numFmtId="3" fontId="24" fillId="10" borderId="54" xfId="0" applyNumberFormat="1" applyFont="1" applyFill="1" applyBorder="1" applyAlignment="1">
      <alignment horizontal="center" vertical="center"/>
    </xf>
    <xf numFmtId="3" fontId="24" fillId="10" borderId="58" xfId="0" applyNumberFormat="1" applyFont="1" applyFill="1" applyBorder="1" applyAlignment="1">
      <alignment horizontal="center" vertical="center"/>
    </xf>
    <xf numFmtId="0" fontId="0" fillId="10" borderId="59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0" fillId="10" borderId="49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3" fontId="24" fillId="10" borderId="52" xfId="0" applyNumberFormat="1" applyFont="1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0" fillId="10" borderId="58" xfId="0" applyFill="1" applyBorder="1" applyAlignment="1">
      <alignment horizontal="center" vertical="center"/>
    </xf>
    <xf numFmtId="164" fontId="18" fillId="8" borderId="77" xfId="0" applyNumberFormat="1" applyFont="1" applyFill="1" applyBorder="1" applyAlignment="1">
      <alignment horizontal="center"/>
    </xf>
    <xf numFmtId="164" fontId="18" fillId="8" borderId="72" xfId="0" applyNumberFormat="1" applyFont="1" applyFill="1" applyBorder="1" applyAlignment="1">
      <alignment horizontal="center"/>
    </xf>
    <xf numFmtId="9" fontId="18" fillId="8" borderId="70" xfId="1" applyFont="1" applyFill="1" applyBorder="1" applyAlignment="1">
      <alignment horizontal="center"/>
    </xf>
    <xf numFmtId="3" fontId="18" fillId="8" borderId="82" xfId="0" applyNumberFormat="1" applyFont="1" applyFill="1" applyBorder="1" applyAlignment="1">
      <alignment horizontal="center"/>
    </xf>
    <xf numFmtId="3" fontId="18" fillId="8" borderId="67" xfId="0" applyNumberFormat="1" applyFont="1" applyFill="1" applyBorder="1" applyAlignment="1">
      <alignment horizontal="center"/>
    </xf>
    <xf numFmtId="3" fontId="18" fillId="8" borderId="72" xfId="0" applyNumberFormat="1" applyFont="1" applyFill="1" applyBorder="1" applyAlignment="1">
      <alignment horizontal="center"/>
    </xf>
    <xf numFmtId="164" fontId="18" fillId="8" borderId="77" xfId="0" applyNumberFormat="1" applyFont="1" applyFill="1" applyBorder="1" applyAlignment="1">
      <alignment horizontal="center" vertical="center"/>
    </xf>
    <xf numFmtId="164" fontId="18" fillId="8" borderId="72" xfId="0" applyNumberFormat="1" applyFont="1" applyFill="1" applyBorder="1" applyAlignment="1">
      <alignment horizontal="center" vertical="center"/>
    </xf>
    <xf numFmtId="9" fontId="18" fillId="8" borderId="70" xfId="1" applyFont="1" applyFill="1" applyBorder="1" applyAlignment="1">
      <alignment horizontal="center" vertical="center"/>
    </xf>
    <xf numFmtId="3" fontId="18" fillId="8" borderId="82" xfId="0" applyNumberFormat="1" applyFont="1" applyFill="1" applyBorder="1" applyAlignment="1">
      <alignment horizontal="center" vertical="center"/>
    </xf>
    <xf numFmtId="3" fontId="18" fillId="8" borderId="67" xfId="0" applyNumberFormat="1" applyFont="1" applyFill="1" applyBorder="1" applyAlignment="1">
      <alignment horizontal="center" vertical="center"/>
    </xf>
    <xf numFmtId="3" fontId="18" fillId="8" borderId="80" xfId="0" applyNumberFormat="1" applyFont="1" applyFill="1" applyBorder="1" applyAlignment="1">
      <alignment horizontal="center" vertical="center"/>
    </xf>
    <xf numFmtId="3" fontId="18" fillId="8" borderId="77" xfId="0" applyNumberFormat="1" applyFont="1" applyFill="1" applyBorder="1" applyAlignment="1">
      <alignment horizontal="center" vertical="center"/>
    </xf>
    <xf numFmtId="165" fontId="18" fillId="8" borderId="82" xfId="0" applyNumberFormat="1" applyFont="1" applyFill="1" applyBorder="1" applyAlignment="1">
      <alignment horizontal="center" vertical="center"/>
    </xf>
    <xf numFmtId="166" fontId="18" fillId="8" borderId="70" xfId="1" applyNumberFormat="1" applyFont="1" applyFill="1" applyBorder="1" applyAlignment="1">
      <alignment horizontal="center" vertical="center"/>
    </xf>
    <xf numFmtId="3" fontId="18" fillId="8" borderId="70" xfId="0" applyNumberFormat="1" applyFont="1" applyFill="1" applyBorder="1" applyAlignment="1">
      <alignment horizontal="center" vertical="center"/>
    </xf>
    <xf numFmtId="1" fontId="18" fillId="8" borderId="72" xfId="0" applyNumberFormat="1" applyFont="1" applyFill="1" applyBorder="1" applyAlignment="1">
      <alignment horizontal="center" vertical="center"/>
    </xf>
    <xf numFmtId="166" fontId="18" fillId="8" borderId="80" xfId="1" applyNumberFormat="1" applyFont="1" applyFill="1" applyBorder="1" applyAlignment="1">
      <alignment horizontal="center" vertical="center"/>
    </xf>
    <xf numFmtId="164" fontId="0" fillId="2" borderId="77" xfId="0" applyNumberFormat="1" applyFill="1" applyBorder="1" applyAlignment="1">
      <alignment horizontal="center"/>
    </xf>
    <xf numFmtId="164" fontId="0" fillId="2" borderId="72" xfId="0" applyNumberFormat="1" applyFill="1" applyBorder="1" applyAlignment="1">
      <alignment horizontal="center"/>
    </xf>
    <xf numFmtId="9" fontId="0" fillId="2" borderId="70" xfId="1" applyFont="1" applyFill="1" applyBorder="1" applyAlignment="1">
      <alignment horizontal="center"/>
    </xf>
    <xf numFmtId="9" fontId="0" fillId="2" borderId="82" xfId="1" applyFont="1" applyFill="1" applyBorder="1" applyAlignment="1">
      <alignment horizontal="center"/>
    </xf>
    <xf numFmtId="3" fontId="0" fillId="2" borderId="67" xfId="0" applyNumberFormat="1" applyFill="1" applyBorder="1" applyAlignment="1">
      <alignment horizontal="center"/>
    </xf>
    <xf numFmtId="3" fontId="0" fillId="2" borderId="82" xfId="0" applyNumberFormat="1" applyFill="1" applyBorder="1" applyAlignment="1">
      <alignment horizontal="center"/>
    </xf>
    <xf numFmtId="3" fontId="0" fillId="2" borderId="72" xfId="0" applyNumberFormat="1" applyFill="1" applyBorder="1" applyAlignment="1">
      <alignment horizontal="center"/>
    </xf>
    <xf numFmtId="3" fontId="0" fillId="2" borderId="70" xfId="0" applyNumberFormat="1" applyFill="1" applyBorder="1" applyAlignment="1">
      <alignment horizontal="center"/>
    </xf>
    <xf numFmtId="1" fontId="0" fillId="0" borderId="72" xfId="0" applyNumberFormat="1" applyBorder="1" applyAlignment="1">
      <alignment horizontal="center"/>
    </xf>
    <xf numFmtId="1" fontId="0" fillId="0" borderId="80" xfId="0" applyNumberFormat="1" applyBorder="1" applyAlignment="1">
      <alignment horizontal="center"/>
    </xf>
    <xf numFmtId="164" fontId="0" fillId="2" borderId="72" xfId="0" applyNumberFormat="1" applyFill="1" applyBorder="1" applyAlignment="1">
      <alignment horizontal="center" vertical="center"/>
    </xf>
    <xf numFmtId="9" fontId="0" fillId="2" borderId="70" xfId="1" applyFont="1" applyFill="1" applyBorder="1" applyAlignment="1">
      <alignment horizontal="center" vertical="center"/>
    </xf>
    <xf numFmtId="3" fontId="0" fillId="2" borderId="80" xfId="0" applyNumberFormat="1" applyFill="1" applyBorder="1" applyAlignment="1">
      <alignment horizontal="center" vertical="center"/>
    </xf>
    <xf numFmtId="1" fontId="0" fillId="0" borderId="77" xfId="0" applyNumberFormat="1" applyBorder="1" applyAlignment="1">
      <alignment horizontal="center" vertical="center"/>
    </xf>
    <xf numFmtId="1" fontId="0" fillId="0" borderId="82" xfId="0" applyNumberFormat="1" applyBorder="1" applyAlignment="1">
      <alignment horizontal="center" vertical="center"/>
    </xf>
    <xf numFmtId="1" fontId="0" fillId="2" borderId="72" xfId="0" applyNumberFormat="1" applyFill="1" applyBorder="1" applyAlignment="1">
      <alignment horizontal="center" vertical="center"/>
    </xf>
    <xf numFmtId="164" fontId="0" fillId="8" borderId="77" xfId="0" applyNumberFormat="1" applyFill="1" applyBorder="1" applyAlignment="1">
      <alignment horizontal="center"/>
    </xf>
    <xf numFmtId="164" fontId="0" fillId="8" borderId="72" xfId="0" applyNumberFormat="1" applyFill="1" applyBorder="1" applyAlignment="1">
      <alignment horizontal="center"/>
    </xf>
    <xf numFmtId="9" fontId="0" fillId="8" borderId="70" xfId="1" applyFont="1" applyFill="1" applyBorder="1" applyAlignment="1">
      <alignment horizontal="center"/>
    </xf>
    <xf numFmtId="3" fontId="0" fillId="8" borderId="82" xfId="0" applyNumberFormat="1" applyFill="1" applyBorder="1" applyAlignment="1">
      <alignment horizontal="center"/>
    </xf>
    <xf numFmtId="3" fontId="0" fillId="8" borderId="67" xfId="0" applyNumberFormat="1" applyFill="1" applyBorder="1" applyAlignment="1">
      <alignment horizontal="center"/>
    </xf>
    <xf numFmtId="3" fontId="0" fillId="8" borderId="72" xfId="0" applyNumberFormat="1" applyFill="1" applyBorder="1" applyAlignment="1">
      <alignment horizontal="center"/>
    </xf>
    <xf numFmtId="3" fontId="0" fillId="8" borderId="70" xfId="0" applyNumberFormat="1" applyFill="1" applyBorder="1" applyAlignment="1">
      <alignment horizontal="center"/>
    </xf>
    <xf numFmtId="1" fontId="0" fillId="8" borderId="72" xfId="0" applyNumberForma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/>
    </xf>
    <xf numFmtId="164" fontId="0" fillId="2" borderId="62" xfId="0" applyNumberFormat="1" applyFill="1" applyBorder="1" applyAlignment="1">
      <alignment horizontal="center"/>
    </xf>
    <xf numFmtId="9" fontId="0" fillId="2" borderId="75" xfId="1" applyFont="1" applyFill="1" applyBorder="1" applyAlignment="1">
      <alignment horizontal="center"/>
    </xf>
    <xf numFmtId="3" fontId="0" fillId="2" borderId="81" xfId="0" applyNumberFormat="1" applyFill="1" applyBorder="1" applyAlignment="1">
      <alignment horizontal="center"/>
    </xf>
    <xf numFmtId="3" fontId="0" fillId="2" borderId="71" xfId="0" applyNumberFormat="1" applyFill="1" applyBorder="1" applyAlignment="1">
      <alignment horizontal="center"/>
    </xf>
    <xf numFmtId="3" fontId="0" fillId="2" borderId="62" xfId="0" applyNumberFormat="1" applyFill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1" fontId="0" fillId="0" borderId="76" xfId="0" applyNumberFormat="1" applyBorder="1" applyAlignment="1">
      <alignment horizont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62" xfId="0" applyNumberFormat="1" applyFill="1" applyBorder="1" applyAlignment="1">
      <alignment horizontal="center" vertical="center"/>
    </xf>
    <xf numFmtId="9" fontId="0" fillId="2" borderId="75" xfId="1" applyFont="1" applyFill="1" applyBorder="1" applyAlignment="1">
      <alignment horizontal="center" vertical="center"/>
    </xf>
    <xf numFmtId="3" fontId="0" fillId="2" borderId="76" xfId="0" applyNumberFormat="1" applyFill="1" applyBorder="1" applyAlignment="1">
      <alignment horizontal="center" vertical="center"/>
    </xf>
    <xf numFmtId="1" fontId="0" fillId="2" borderId="62" xfId="0" applyNumberFormat="1" applyFill="1" applyBorder="1" applyAlignment="1">
      <alignment horizontal="center" vertical="center"/>
    </xf>
    <xf numFmtId="166" fontId="0" fillId="2" borderId="76" xfId="1" applyNumberFormat="1" applyFont="1" applyFill="1" applyBorder="1" applyAlignment="1">
      <alignment horizontal="center" vertical="center"/>
    </xf>
    <xf numFmtId="164" fontId="0" fillId="2" borderId="91" xfId="0" applyNumberFormat="1" applyFill="1" applyBorder="1" applyAlignment="1">
      <alignment horizontal="center"/>
    </xf>
    <xf numFmtId="164" fontId="0" fillId="2" borderId="93" xfId="0" applyNumberFormat="1" applyFill="1" applyBorder="1" applyAlignment="1">
      <alignment horizontal="center"/>
    </xf>
    <xf numFmtId="9" fontId="0" fillId="2" borderId="88" xfId="1" applyFont="1" applyFill="1" applyBorder="1" applyAlignment="1">
      <alignment horizontal="center"/>
    </xf>
    <xf numFmtId="3" fontId="0" fillId="2" borderId="88" xfId="0" applyNumberFormat="1" applyFill="1" applyBorder="1" applyAlignment="1">
      <alignment horizontal="center"/>
    </xf>
    <xf numFmtId="3" fontId="0" fillId="2" borderId="86" xfId="0" applyNumberFormat="1" applyFill="1" applyBorder="1" applyAlignment="1">
      <alignment horizontal="center"/>
    </xf>
    <xf numFmtId="3" fontId="0" fillId="2" borderId="92" xfId="0" applyNumberFormat="1" applyFill="1" applyBorder="1" applyAlignment="1">
      <alignment horizontal="center"/>
    </xf>
    <xf numFmtId="3" fontId="0" fillId="2" borderId="93" xfId="0" applyNumberFormat="1" applyFill="1" applyBorder="1" applyAlignment="1">
      <alignment horizontal="center"/>
    </xf>
    <xf numFmtId="1" fontId="0" fillId="0" borderId="93" xfId="0" applyNumberFormat="1" applyBorder="1" applyAlignment="1">
      <alignment horizontal="center"/>
    </xf>
    <xf numFmtId="1" fontId="0" fillId="0" borderId="95" xfId="0" applyNumberFormat="1" applyBorder="1" applyAlignment="1">
      <alignment horizontal="center"/>
    </xf>
    <xf numFmtId="164" fontId="0" fillId="2" borderId="91" xfId="0" applyNumberFormat="1" applyFill="1" applyBorder="1" applyAlignment="1">
      <alignment horizontal="center" vertical="center"/>
    </xf>
    <xf numFmtId="164" fontId="0" fillId="2" borderId="93" xfId="0" applyNumberFormat="1" applyFill="1" applyBorder="1" applyAlignment="1">
      <alignment horizontal="center" vertical="center"/>
    </xf>
    <xf numFmtId="9" fontId="0" fillId="2" borderId="88" xfId="1" applyFont="1" applyFill="1" applyBorder="1" applyAlignment="1">
      <alignment horizontal="center" vertical="center"/>
    </xf>
    <xf numFmtId="3" fontId="0" fillId="2" borderId="88" xfId="0" applyNumberFormat="1" applyFill="1" applyBorder="1" applyAlignment="1">
      <alignment horizontal="center" vertical="center"/>
    </xf>
    <xf numFmtId="3" fontId="0" fillId="2" borderId="86" xfId="0" applyNumberFormat="1" applyFill="1" applyBorder="1" applyAlignment="1">
      <alignment horizontal="center" vertical="center"/>
    </xf>
    <xf numFmtId="3" fontId="0" fillId="2" borderId="92" xfId="0" applyNumberFormat="1" applyFill="1" applyBorder="1" applyAlignment="1">
      <alignment horizontal="center" vertical="center"/>
    </xf>
    <xf numFmtId="3" fontId="0" fillId="2" borderId="95" xfId="0" applyNumberFormat="1" applyFill="1" applyBorder="1" applyAlignment="1">
      <alignment horizontal="center" vertical="center"/>
    </xf>
    <xf numFmtId="1" fontId="0" fillId="0" borderId="91" xfId="0" applyNumberFormat="1" applyBorder="1" applyAlignment="1">
      <alignment horizontal="center" vertical="center"/>
    </xf>
    <xf numFmtId="1" fontId="0" fillId="0" borderId="92" xfId="0" applyNumberFormat="1" applyBorder="1" applyAlignment="1">
      <alignment horizontal="center" vertical="center"/>
    </xf>
    <xf numFmtId="165" fontId="0" fillId="2" borderId="92" xfId="0" applyNumberFormat="1" applyFill="1" applyBorder="1" applyAlignment="1">
      <alignment horizontal="center" vertical="center"/>
    </xf>
    <xf numFmtId="166" fontId="0" fillId="2" borderId="88" xfId="1" applyNumberFormat="1" applyFont="1" applyFill="1" applyBorder="1" applyAlignment="1">
      <alignment horizontal="center" vertical="center"/>
    </xf>
    <xf numFmtId="1" fontId="0" fillId="2" borderId="93" xfId="0" applyNumberFormat="1" applyFill="1" applyBorder="1" applyAlignment="1">
      <alignment horizontal="center" vertical="center"/>
    </xf>
    <xf numFmtId="166" fontId="0" fillId="2" borderId="95" xfId="1" applyNumberFormat="1" applyFont="1" applyFill="1" applyBorder="1" applyAlignment="1">
      <alignment horizontal="center" vertical="center"/>
    </xf>
    <xf numFmtId="0" fontId="29" fillId="0" borderId="0" xfId="0" applyFont="1"/>
    <xf numFmtId="164" fontId="29" fillId="0" borderId="0" xfId="0" applyNumberFormat="1" applyFont="1"/>
    <xf numFmtId="0" fontId="29" fillId="2" borderId="0" xfId="0" applyFont="1" applyFill="1"/>
    <xf numFmtId="164" fontId="29" fillId="2" borderId="0" xfId="0" applyNumberFormat="1" applyFont="1" applyFill="1"/>
    <xf numFmtId="3" fontId="13" fillId="2" borderId="0" xfId="0" applyNumberFormat="1" applyFont="1" applyFill="1" applyAlignment="1">
      <alignment horizontal="right" vertical="center" wrapText="1"/>
    </xf>
    <xf numFmtId="4" fontId="1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9" fontId="12" fillId="2" borderId="0" xfId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9" fontId="0" fillId="2" borderId="0" xfId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30" fillId="0" borderId="0" xfId="0" applyNumberFormat="1" applyFont="1"/>
    <xf numFmtId="0" fontId="30" fillId="0" borderId="0" xfId="0" applyFont="1"/>
    <xf numFmtId="2" fontId="30" fillId="0" borderId="0" xfId="0" applyNumberFormat="1" applyFont="1"/>
    <xf numFmtId="0" fontId="31" fillId="0" borderId="0" xfId="0" applyFont="1"/>
    <xf numFmtId="0" fontId="32" fillId="0" borderId="0" xfId="0" applyFont="1"/>
    <xf numFmtId="0" fontId="34" fillId="2" borderId="0" xfId="0" applyFont="1" applyFill="1" applyAlignment="1">
      <alignment vertical="top"/>
    </xf>
    <xf numFmtId="164" fontId="12" fillId="2" borderId="0" xfId="0" applyNumberFormat="1" applyFont="1" applyFill="1"/>
    <xf numFmtId="3" fontId="12" fillId="2" borderId="0" xfId="0" applyNumberFormat="1" applyFont="1" applyFill="1"/>
    <xf numFmtId="164" fontId="12" fillId="0" borderId="0" xfId="0" applyNumberFormat="1" applyFont="1"/>
    <xf numFmtId="165" fontId="12" fillId="2" borderId="0" xfId="0" applyNumberFormat="1" applyFont="1" applyFill="1"/>
    <xf numFmtId="2" fontId="12" fillId="2" borderId="0" xfId="1" applyNumberFormat="1" applyFont="1" applyFill="1"/>
    <xf numFmtId="2" fontId="12" fillId="2" borderId="0" xfId="0" applyNumberFormat="1" applyFont="1" applyFill="1"/>
    <xf numFmtId="0" fontId="12" fillId="2" borderId="0" xfId="0" applyFont="1" applyFill="1" applyAlignment="1">
      <alignment horizontal="center"/>
    </xf>
    <xf numFmtId="0" fontId="36" fillId="2" borderId="0" xfId="0" applyFont="1" applyFill="1" applyAlignment="1">
      <alignment horizontal="right" vertical="top"/>
    </xf>
    <xf numFmtId="3" fontId="36" fillId="2" borderId="0" xfId="0" applyNumberFormat="1" applyFont="1" applyFill="1"/>
    <xf numFmtId="164" fontId="36" fillId="2" borderId="0" xfId="0" applyNumberFormat="1" applyFont="1" applyFill="1"/>
    <xf numFmtId="9" fontId="12" fillId="0" borderId="0" xfId="1" applyFont="1"/>
    <xf numFmtId="3" fontId="36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3" fontId="2" fillId="2" borderId="0" xfId="0" applyNumberFormat="1" applyFont="1" applyFill="1"/>
    <xf numFmtId="164" fontId="2" fillId="0" borderId="0" xfId="0" applyNumberFormat="1" applyFont="1"/>
    <xf numFmtId="165" fontId="2" fillId="2" borderId="0" xfId="0" applyNumberFormat="1" applyFont="1" applyFill="1"/>
    <xf numFmtId="2" fontId="2" fillId="2" borderId="0" xfId="1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center"/>
    </xf>
    <xf numFmtId="4" fontId="2" fillId="0" borderId="0" xfId="0" applyNumberFormat="1" applyFont="1"/>
    <xf numFmtId="0" fontId="12" fillId="4" borderId="18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wrapText="1"/>
    </xf>
    <xf numFmtId="0" fontId="12" fillId="4" borderId="42" xfId="0" applyFont="1" applyFill="1" applyBorder="1" applyAlignment="1">
      <alignment horizontal="center" wrapText="1"/>
    </xf>
    <xf numFmtId="0" fontId="12" fillId="4" borderId="4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3" fontId="6" fillId="2" borderId="199" xfId="0" applyNumberFormat="1" applyFont="1" applyFill="1" applyBorder="1" applyAlignment="1">
      <alignment horizontal="center" vertical="center"/>
    </xf>
    <xf numFmtId="3" fontId="6" fillId="10" borderId="49" xfId="0" applyNumberFormat="1" applyFont="1" applyFill="1" applyBorder="1" applyAlignment="1">
      <alignment horizontal="center"/>
    </xf>
    <xf numFmtId="3" fontId="6" fillId="10" borderId="54" xfId="0" applyNumberFormat="1" applyFont="1" applyFill="1" applyBorder="1" applyAlignment="1">
      <alignment horizontal="center"/>
    </xf>
    <xf numFmtId="3" fontId="20" fillId="8" borderId="67" xfId="0" applyNumberFormat="1" applyFont="1" applyFill="1" applyBorder="1" applyAlignment="1">
      <alignment horizontal="center"/>
    </xf>
    <xf numFmtId="3" fontId="20" fillId="8" borderId="82" xfId="0" applyNumberFormat="1" applyFont="1" applyFill="1" applyBorder="1" applyAlignment="1">
      <alignment horizontal="center"/>
    </xf>
    <xf numFmtId="3" fontId="12" fillId="2" borderId="67" xfId="0" applyNumberFormat="1" applyFont="1" applyFill="1" applyBorder="1" applyAlignment="1">
      <alignment horizontal="center"/>
    </xf>
    <xf numFmtId="3" fontId="12" fillId="2" borderId="82" xfId="0" applyNumberFormat="1" applyFont="1" applyFill="1" applyBorder="1" applyAlignment="1">
      <alignment horizontal="center"/>
    </xf>
    <xf numFmtId="3" fontId="12" fillId="8" borderId="67" xfId="0" applyNumberFormat="1" applyFont="1" applyFill="1" applyBorder="1" applyAlignment="1">
      <alignment horizontal="center"/>
    </xf>
    <xf numFmtId="3" fontId="12" fillId="8" borderId="82" xfId="0" applyNumberFormat="1" applyFont="1" applyFill="1" applyBorder="1" applyAlignment="1">
      <alignment horizontal="center"/>
    </xf>
    <xf numFmtId="3" fontId="12" fillId="2" borderId="86" xfId="0" applyNumberFormat="1" applyFont="1" applyFill="1" applyBorder="1" applyAlignment="1">
      <alignment horizontal="center"/>
    </xf>
    <xf numFmtId="3" fontId="12" fillId="2" borderId="92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5" fillId="2" borderId="0" xfId="0" applyFont="1" applyFill="1" applyAlignment="1">
      <alignment horizontal="center" vertical="top"/>
    </xf>
    <xf numFmtId="0" fontId="37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4" borderId="16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wrapText="1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3" fontId="24" fillId="4" borderId="194" xfId="0" applyNumberFormat="1" applyFont="1" applyFill="1" applyBorder="1" applyAlignment="1">
      <alignment horizontal="center" vertical="center"/>
    </xf>
    <xf numFmtId="3" fontId="24" fillId="4" borderId="195" xfId="0" applyNumberFormat="1" applyFont="1" applyFill="1" applyBorder="1" applyAlignment="1">
      <alignment horizontal="center" vertical="center"/>
    </xf>
    <xf numFmtId="3" fontId="24" fillId="4" borderId="196" xfId="0" applyNumberFormat="1" applyFont="1" applyFill="1" applyBorder="1" applyAlignment="1">
      <alignment horizontal="center" vertical="center"/>
    </xf>
    <xf numFmtId="3" fontId="13" fillId="8" borderId="72" xfId="0" applyNumberFormat="1" applyFont="1" applyFill="1" applyBorder="1" applyAlignment="1">
      <alignment horizontal="right" vertical="center" wrapText="1"/>
    </xf>
    <xf numFmtId="3" fontId="13" fillId="8" borderId="80" xfId="0" applyNumberFormat="1" applyFont="1" applyFill="1" applyBorder="1" applyAlignment="1">
      <alignment horizontal="right" vertical="center" wrapText="1"/>
    </xf>
    <xf numFmtId="3" fontId="13" fillId="2" borderId="72" xfId="0" applyNumberFormat="1" applyFont="1" applyFill="1" applyBorder="1" applyAlignment="1">
      <alignment horizontal="right" vertical="center" wrapText="1"/>
    </xf>
    <xf numFmtId="3" fontId="13" fillId="2" borderId="80" xfId="0" applyNumberFormat="1" applyFont="1" applyFill="1" applyBorder="1" applyAlignment="1">
      <alignment horizontal="right" vertical="center" wrapText="1"/>
    </xf>
    <xf numFmtId="3" fontId="6" fillId="5" borderId="74" xfId="0" applyNumberFormat="1" applyFont="1" applyFill="1" applyBorder="1" applyAlignment="1">
      <alignment horizontal="center" vertical="center" wrapText="1"/>
    </xf>
    <xf numFmtId="3" fontId="6" fillId="5" borderId="79" xfId="0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3" fontId="6" fillId="7" borderId="74" xfId="0" applyNumberFormat="1" applyFont="1" applyFill="1" applyBorder="1" applyAlignment="1">
      <alignment horizontal="left" vertical="center" wrapText="1"/>
    </xf>
    <xf numFmtId="3" fontId="6" fillId="7" borderId="79" xfId="0" applyNumberFormat="1" applyFont="1" applyFill="1" applyBorder="1" applyAlignment="1">
      <alignment horizontal="left" vertical="center" wrapText="1"/>
    </xf>
    <xf numFmtId="3" fontId="0" fillId="9" borderId="9" xfId="0" applyNumberFormat="1" applyFill="1" applyBorder="1" applyAlignment="1">
      <alignment horizontal="left" vertical="center" wrapText="1"/>
    </xf>
    <xf numFmtId="3" fontId="0" fillId="9" borderId="7" xfId="0" applyNumberFormat="1" applyFill="1" applyBorder="1" applyAlignment="1">
      <alignment horizontal="left" vertical="center" wrapText="1"/>
    </xf>
    <xf numFmtId="3" fontId="0" fillId="9" borderId="167" xfId="0" applyNumberFormat="1" applyFill="1" applyBorder="1" applyAlignment="1">
      <alignment horizontal="left" vertical="center" wrapText="1"/>
    </xf>
    <xf numFmtId="3" fontId="0" fillId="9" borderId="168" xfId="0" applyNumberFormat="1" applyFill="1" applyBorder="1" applyAlignment="1">
      <alignment horizontal="left" vertical="center" wrapText="1"/>
    </xf>
    <xf numFmtId="3" fontId="6" fillId="8" borderId="72" xfId="0" applyNumberFormat="1" applyFont="1" applyFill="1" applyBorder="1" applyAlignment="1">
      <alignment horizontal="right" vertical="center" wrapText="1"/>
    </xf>
    <xf numFmtId="3" fontId="6" fillId="8" borderId="80" xfId="0" applyNumberFormat="1" applyFont="1" applyFill="1" applyBorder="1" applyAlignment="1">
      <alignment horizontal="right" vertical="center" wrapText="1"/>
    </xf>
    <xf numFmtId="3" fontId="6" fillId="5" borderId="5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06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74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79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62" xfId="0" applyNumberFormat="1" applyFont="1" applyFill="1" applyBorder="1" applyAlignment="1">
      <alignment horizontal="right" vertical="center" wrapText="1"/>
    </xf>
    <xf numFmtId="3" fontId="13" fillId="2" borderId="76" xfId="0" applyNumberFormat="1" applyFont="1" applyFill="1" applyBorder="1" applyAlignment="1">
      <alignment horizontal="right" vertical="center" wrapText="1"/>
    </xf>
    <xf numFmtId="3" fontId="13" fillId="2" borderId="93" xfId="0" applyNumberFormat="1" applyFont="1" applyFill="1" applyBorder="1" applyAlignment="1">
      <alignment horizontal="right" vertical="center" wrapText="1"/>
    </xf>
    <xf numFmtId="3" fontId="13" fillId="2" borderId="95" xfId="0" applyNumberFormat="1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ndows User" id="{F6FC930C-B9A1-42CD-BA5C-214669C6EABC}" userId="Windows User" providerId="None"/>
</personList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2" dT="2023-07-28T11:52:35.02" personId="{F6FC930C-B9A1-42CD-BA5C-214669C6EABC}" id="{4BFCA209-FDCE-45B9-B228-7B47DB6BB571}">
    <text>T.sk. infotaiments</text>
  </threadedComment>
  <threadedComment ref="AS23" dT="2024-10-21T13:09:38.25" personId="{F6FC930C-B9A1-42CD-BA5C-214669C6EABC}" id="{A9046E28-3B43-44A4-AB2C-236E55E7CB57}">
    <text>aktualitātes</text>
  </threadedComment>
  <threadedComment ref="BC26" dT="2024-10-24T07:30:48.20" personId="{F6FC930C-B9A1-42CD-BA5C-214669C6EABC}" id="{1DAC3B25-0301-415B-9AAA-F0CF8F3596DD}">
    <text>Latgales studija</text>
  </threadedComment>
  <threadedComment ref="BC43" dT="2024-10-24T07:50:44.65" personId="{F6FC930C-B9A1-42CD-BA5C-214669C6EABC}" id="{596E31CC-10B5-4482-86E3-B254B628368B}">
    <text>-32 tkst. AKKA</text>
  </threadedComment>
  <threadedComment ref="BC48" dT="2024-10-24T08:06:12.82" personId="{F6FC930C-B9A1-42CD-BA5C-214669C6EABC}" id="{5D882046-A6ED-4217-AEE8-85BAFFDB41C1}">
    <text>T.sk. 1000 Nākotnes pietura no 010</text>
  </threadedComment>
  <threadedComment ref="BC53" dT="2024-10-24T08:09:16.43" personId="{F6FC930C-B9A1-42CD-BA5C-214669C6EABC}" id="{3A1B7C9A-BC68-454D-BFB9-9FC55BE2FE13}">
    <text>T.sk. Breivdīnuos iz Latgolu</text>
  </threadedComment>
  <threadedComment ref="BC85" dT="2024-10-24T08:29:44.84" personId="{F6FC930C-B9A1-42CD-BA5C-214669C6EABC}" id="{55DDCFFC-7952-40EC-A843-DE7C8673C4E4}">
    <text>Bezmaksas politiskā aģitācija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D29C-62C9-4543-81F4-B4716DD63993}">
  <sheetPr>
    <tabColor rgb="FFFFFF00"/>
  </sheetPr>
  <dimension ref="A1:FD155"/>
  <sheetViews>
    <sheetView tabSelected="1" zoomScale="58" zoomScaleNormal="58" workbookViewId="0">
      <pane xSplit="63" ySplit="12" topLeftCell="DL89" activePane="bottomRight" state="frozen"/>
      <selection pane="topRight" activeCell="BL1" sqref="BL1"/>
      <selection pane="bottomLeft" activeCell="A13" sqref="A13"/>
      <selection pane="bottomRight" activeCell="DE100" sqref="DE100"/>
    </sheetView>
  </sheetViews>
  <sheetFormatPr defaultRowHeight="14.4" outlineLevelCol="1" x14ac:dyDescent="0.3"/>
  <cols>
    <col min="1" max="1" width="13.109375" style="75" customWidth="1"/>
    <col min="2" max="2" width="92.109375" style="99" bestFit="1" customWidth="1"/>
    <col min="3" max="3" width="20.5546875" bestFit="1" customWidth="1"/>
    <col min="4" max="5" width="9.109375" style="98" hidden="1" customWidth="1" outlineLevel="1"/>
    <col min="6" max="7" width="7.6640625" hidden="1" customWidth="1" outlineLevel="1"/>
    <col min="8" max="14" width="9.88671875" hidden="1" customWidth="1" outlineLevel="1"/>
    <col min="15" max="15" width="9.88671875" style="97" hidden="1" customWidth="1" outlineLevel="1"/>
    <col min="16" max="17" width="9.88671875" hidden="1" customWidth="1" outlineLevel="1"/>
    <col min="18" max="19" width="8.109375" hidden="1" customWidth="1" outlineLevel="1"/>
    <col min="20" max="20" width="7.109375" hidden="1" customWidth="1" outlineLevel="1"/>
    <col min="21" max="21" width="8" style="97" hidden="1" customWidth="1" outlineLevel="1"/>
    <col min="22" max="22" width="6" hidden="1" customWidth="1" outlineLevel="1"/>
    <col min="23" max="23" width="7" hidden="1" customWidth="1" outlineLevel="1"/>
    <col min="24" max="25" width="9.109375" style="98" hidden="1" customWidth="1" outlineLevel="1"/>
    <col min="26" max="26" width="7.6640625" hidden="1" customWidth="1" outlineLevel="1"/>
    <col min="27" max="27" width="7" hidden="1" customWidth="1" outlineLevel="1"/>
    <col min="28" max="33" width="9.88671875" hidden="1" customWidth="1" outlineLevel="1"/>
    <col min="34" max="34" width="9.88671875" style="97" hidden="1" customWidth="1" outlineLevel="1"/>
    <col min="35" max="35" width="9.88671875" style="68" hidden="1" customWidth="1" outlineLevel="1"/>
    <col min="36" max="37" width="9.88671875" hidden="1" customWidth="1" outlineLevel="1"/>
    <col min="38" max="38" width="7.109375" hidden="1" customWidth="1" outlineLevel="1"/>
    <col min="39" max="39" width="8" hidden="1" customWidth="1" outlineLevel="1"/>
    <col min="40" max="40" width="7.109375" hidden="1" customWidth="1" outlineLevel="1"/>
    <col min="41" max="41" width="8" style="97" hidden="1" customWidth="1" outlineLevel="1"/>
    <col min="42" max="42" width="6" hidden="1" customWidth="1" outlineLevel="1"/>
    <col min="43" max="43" width="7" hidden="1" customWidth="1" outlineLevel="1"/>
    <col min="44" max="44" width="9.109375" style="98" hidden="1" customWidth="1" outlineLevel="1"/>
    <col min="45" max="45" width="9.109375" style="553" hidden="1" customWidth="1" outlineLevel="1"/>
    <col min="46" max="46" width="7.6640625" style="553" hidden="1" customWidth="1" outlineLevel="1"/>
    <col min="47" max="47" width="7.6640625" hidden="1" customWidth="1" outlineLevel="1"/>
    <col min="48" max="53" width="9.88671875" hidden="1" customWidth="1" outlineLevel="1"/>
    <col min="54" max="55" width="9.88671875" style="97" hidden="1" customWidth="1" outlineLevel="1"/>
    <col min="56" max="57" width="9.88671875" hidden="1" customWidth="1" outlineLevel="1"/>
    <col min="58" max="58" width="7.109375" hidden="1" customWidth="1" outlineLevel="1"/>
    <col min="59" max="59" width="8" hidden="1" customWidth="1" outlineLevel="1"/>
    <col min="60" max="60" width="7.109375" hidden="1" customWidth="1" outlineLevel="1"/>
    <col min="61" max="61" width="8" style="97" hidden="1" customWidth="1" outlineLevel="1"/>
    <col min="62" max="62" width="7.109375" hidden="1" customWidth="1" outlineLevel="1"/>
    <col min="63" max="63" width="8" style="555" hidden="1" customWidth="1" outlineLevel="1"/>
    <col min="64" max="64" width="9.109375" style="98" bestFit="1" customWidth="1" collapsed="1"/>
    <col min="65" max="65" width="9.109375" style="553" bestFit="1" customWidth="1"/>
    <col min="66" max="66" width="7.6640625" style="553" bestFit="1" customWidth="1"/>
    <col min="67" max="67" width="7.6640625" customWidth="1"/>
    <col min="68" max="73" width="9.88671875" bestFit="1" customWidth="1"/>
    <col min="74" max="75" width="9.88671875" style="97" bestFit="1" customWidth="1"/>
    <col min="76" max="77" width="9.88671875" bestFit="1" customWidth="1"/>
    <col min="78" max="78" width="7.109375" bestFit="1" customWidth="1"/>
    <col min="79" max="79" width="8" bestFit="1" customWidth="1"/>
    <col min="80" max="80" width="7.109375" bestFit="1" customWidth="1"/>
    <col min="81" max="81" width="8" style="97" bestFit="1" customWidth="1"/>
    <col min="82" max="82" width="6.5546875" bestFit="1" customWidth="1"/>
    <col min="83" max="83" width="8" style="555" bestFit="1" customWidth="1"/>
    <col min="84" max="84" width="9.33203125" style="556" bestFit="1" customWidth="1"/>
    <col min="85" max="85" width="9.109375" style="557" bestFit="1" customWidth="1"/>
    <col min="86" max="86" width="6.5546875" style="556" bestFit="1" customWidth="1"/>
    <col min="87" max="87" width="8" style="556" customWidth="1"/>
    <col min="88" max="89" width="11.5546875" style="70" bestFit="1" customWidth="1"/>
    <col min="90" max="92" width="10.44140625" style="556" bestFit="1" customWidth="1"/>
    <col min="93" max="93" width="11.44140625" style="556" bestFit="1" customWidth="1"/>
    <col min="94" max="96" width="10.44140625" style="556" bestFit="1" customWidth="1"/>
    <col min="97" max="97" width="11.44140625" style="556" bestFit="1" customWidth="1"/>
    <col min="98" max="99" width="8.77734375" style="556" bestFit="1" customWidth="1"/>
    <col min="100" max="100" width="7.5546875" style="556" bestFit="1" customWidth="1"/>
    <col min="101" max="101" width="8.77734375" style="556" bestFit="1" customWidth="1"/>
    <col min="102" max="102" width="6.5546875" style="558" bestFit="1" customWidth="1"/>
    <col min="103" max="103" width="7" style="558" customWidth="1"/>
    <col min="104" max="104" width="8" style="559" bestFit="1" customWidth="1"/>
    <col min="105" max="105" width="7.33203125" style="338" bestFit="1" customWidth="1"/>
    <col min="106" max="106" width="8.77734375" style="75" bestFit="1" customWidth="1"/>
    <col min="107" max="107" width="7" style="75" bestFit="1" customWidth="1"/>
    <col min="108" max="108" width="8.77734375" style="75" bestFit="1" customWidth="1"/>
    <col min="109" max="109" width="8" style="560" bestFit="1" customWidth="1"/>
    <col min="110" max="110" width="8.77734375" style="327" bestFit="1" customWidth="1"/>
    <col min="111" max="111" width="7" style="327" bestFit="1" customWidth="1"/>
    <col min="112" max="112" width="8.88671875" style="75" bestFit="1" customWidth="1"/>
    <col min="113" max="113" width="7.6640625" style="75" bestFit="1" customWidth="1"/>
    <col min="114" max="114" width="7.88671875" style="75" bestFit="1" customWidth="1"/>
    <col min="115" max="115" width="7.33203125" style="75" bestFit="1" customWidth="1"/>
    <col min="116" max="116" width="7.109375" style="75" bestFit="1" customWidth="1"/>
    <col min="117" max="117" width="8.44140625" style="75" bestFit="1" customWidth="1"/>
    <col min="118" max="118" width="8.77734375" style="75" bestFit="1" customWidth="1"/>
    <col min="119" max="119" width="7" style="75" bestFit="1" customWidth="1"/>
    <col min="120" max="120" width="5.109375" style="75" bestFit="1" customWidth="1"/>
    <col min="121" max="121" width="7.6640625" bestFit="1" customWidth="1"/>
  </cols>
  <sheetData>
    <row r="1" spans="1:121" x14ac:dyDescent="0.3">
      <c r="B1"/>
      <c r="BC1" s="554"/>
      <c r="BW1" s="554"/>
    </row>
    <row r="2" spans="1:121" x14ac:dyDescent="0.3">
      <c r="A2" s="1" t="s">
        <v>0</v>
      </c>
      <c r="B2" s="1"/>
      <c r="C2" s="1"/>
      <c r="D2" s="1"/>
      <c r="E2" s="2"/>
      <c r="F2" s="2"/>
      <c r="G2" s="2"/>
      <c r="H2" s="72"/>
      <c r="I2" s="2"/>
      <c r="J2" s="2"/>
      <c r="K2" s="2"/>
      <c r="L2" s="2"/>
      <c r="M2" s="2"/>
      <c r="N2" s="2"/>
      <c r="O2" s="62"/>
      <c r="P2" s="6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561"/>
      <c r="AS2" s="561"/>
      <c r="AT2" s="561"/>
      <c r="AU2" s="561"/>
      <c r="AV2" s="561"/>
      <c r="AW2" s="561"/>
      <c r="AX2" s="562"/>
      <c r="AY2" s="563"/>
      <c r="AZ2" s="561"/>
      <c r="BA2" s="561"/>
      <c r="BB2" s="563"/>
      <c r="BC2" s="564"/>
      <c r="BD2" s="561"/>
      <c r="BE2" s="561"/>
      <c r="BF2" s="561"/>
      <c r="BG2" s="561"/>
      <c r="BH2" s="561"/>
      <c r="BI2" s="561"/>
      <c r="BJ2" s="561"/>
      <c r="BK2" s="565"/>
      <c r="BL2" s="561"/>
      <c r="BM2" s="561"/>
      <c r="BN2" s="561"/>
      <c r="BO2" s="561"/>
      <c r="BP2" s="561"/>
      <c r="BQ2" s="561"/>
      <c r="BR2" s="562"/>
      <c r="BS2" s="563"/>
      <c r="BT2" s="561"/>
      <c r="BU2" s="561"/>
      <c r="BV2" s="563"/>
      <c r="BW2" s="564"/>
      <c r="BX2" s="561"/>
      <c r="BY2" s="561"/>
      <c r="BZ2" s="561"/>
      <c r="CA2" s="561"/>
      <c r="CB2" s="561"/>
      <c r="CC2" s="561"/>
      <c r="CD2" s="561"/>
      <c r="CE2" s="565"/>
      <c r="CF2" s="566"/>
      <c r="CG2" s="566"/>
      <c r="CH2" s="566"/>
      <c r="CI2" s="566"/>
      <c r="CJ2" s="1"/>
      <c r="CK2" s="1"/>
      <c r="CL2" s="566"/>
      <c r="CM2" s="566"/>
      <c r="CN2" s="566"/>
      <c r="CO2" s="566"/>
      <c r="CP2" s="566"/>
      <c r="CQ2" s="566"/>
      <c r="CR2" s="566"/>
      <c r="CS2" s="566"/>
      <c r="CT2" s="566"/>
      <c r="CU2" s="566"/>
      <c r="CV2" s="566"/>
      <c r="CW2" s="566"/>
      <c r="CX2" s="566"/>
      <c r="CY2" s="566"/>
      <c r="CZ2" s="561"/>
      <c r="DA2" s="567"/>
      <c r="DB2" s="561"/>
      <c r="DC2" s="561"/>
      <c r="DD2" s="561"/>
      <c r="DE2" s="568"/>
      <c r="DF2" s="569"/>
      <c r="DG2" s="569"/>
      <c r="DH2" s="561"/>
      <c r="DI2" s="561"/>
      <c r="DJ2" s="561"/>
      <c r="DK2" s="561"/>
      <c r="DL2" s="561"/>
      <c r="DM2" s="561"/>
      <c r="DN2" s="561"/>
      <c r="DO2" s="561"/>
      <c r="DP2" s="561"/>
      <c r="DQ2" s="561"/>
    </row>
    <row r="3" spans="1:121" x14ac:dyDescent="0.3">
      <c r="A3" s="1237" t="s">
        <v>1</v>
      </c>
      <c r="B3" s="1237"/>
      <c r="C3" s="1237"/>
      <c r="D3" s="1237"/>
      <c r="E3" s="1237"/>
      <c r="F3" s="1237"/>
      <c r="G3" s="1237"/>
      <c r="H3" s="1237"/>
      <c r="I3" s="1237"/>
      <c r="J3" s="1237"/>
      <c r="K3" s="1237"/>
      <c r="L3" s="1237"/>
      <c r="M3" s="1237"/>
      <c r="N3" s="1237"/>
      <c r="O3" s="1237"/>
      <c r="P3" s="1237"/>
      <c r="Q3" s="1237"/>
      <c r="R3" s="1237"/>
      <c r="S3" s="1237"/>
      <c r="T3" s="1"/>
      <c r="U3" s="1"/>
      <c r="V3" s="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69"/>
      <c r="AL3" s="1"/>
      <c r="AM3" s="1"/>
      <c r="AN3" s="1"/>
      <c r="AO3" s="1"/>
      <c r="AP3" s="1"/>
      <c r="AQ3" s="1"/>
      <c r="AR3" s="561"/>
      <c r="AS3" s="561"/>
      <c r="AT3" s="561"/>
      <c r="AU3" s="561"/>
      <c r="AV3" s="562"/>
      <c r="AW3" s="561"/>
      <c r="AX3" s="561"/>
      <c r="AY3" s="561"/>
      <c r="AZ3" s="562">
        <f>3605417-AW99</f>
        <v>-0.27458375133574009</v>
      </c>
      <c r="BA3" s="561"/>
      <c r="BB3" s="563"/>
      <c r="BC3" s="570"/>
      <c r="BD3" s="570"/>
      <c r="BE3" s="571"/>
      <c r="BF3" s="570"/>
      <c r="BG3" s="570"/>
      <c r="BH3" s="570"/>
      <c r="BI3" s="570"/>
      <c r="BJ3" s="570"/>
      <c r="BK3" s="572"/>
      <c r="BL3" s="561"/>
      <c r="BM3" s="561"/>
      <c r="BN3" s="561"/>
      <c r="BO3" s="561"/>
      <c r="BP3" s="573"/>
      <c r="BQ3" s="574"/>
      <c r="BR3" s="563"/>
      <c r="BS3" s="574"/>
      <c r="BT3" s="563"/>
      <c r="BU3" s="561"/>
      <c r="BV3" s="563"/>
      <c r="BW3" s="575"/>
      <c r="BX3" s="570"/>
      <c r="BY3" s="571"/>
      <c r="BZ3" s="576">
        <f>20257-CQ39</f>
        <v>-4.0000000000873115E-2</v>
      </c>
      <c r="CA3" s="570"/>
      <c r="CB3" s="570"/>
      <c r="CC3" s="570"/>
      <c r="CD3" s="570"/>
      <c r="CE3" s="572"/>
      <c r="CF3" s="566"/>
      <c r="CG3" s="566"/>
      <c r="CH3" s="566"/>
      <c r="CI3" s="566"/>
      <c r="CJ3" s="1207"/>
      <c r="CK3" s="1202"/>
      <c r="CL3" s="566"/>
      <c r="CM3" s="577"/>
      <c r="CN3" s="578"/>
      <c r="CO3" s="566"/>
      <c r="CP3" s="566"/>
      <c r="CQ3" s="579">
        <f>28902-CU41</f>
        <v>0.31999999999970896</v>
      </c>
      <c r="CR3" s="566"/>
      <c r="CS3" s="566"/>
      <c r="CT3" s="579">
        <f>24958-CU44</f>
        <v>-0.13000000000101863</v>
      </c>
      <c r="CU3" s="566"/>
      <c r="CV3" s="566"/>
      <c r="CW3" s="566"/>
      <c r="CX3" s="566"/>
      <c r="CY3" s="566"/>
      <c r="CZ3" s="561"/>
      <c r="DA3" s="567"/>
      <c r="DB3" s="561"/>
      <c r="DC3" s="561"/>
      <c r="DD3" s="561"/>
      <c r="DE3" s="568"/>
      <c r="DF3" s="569"/>
      <c r="DG3" s="569"/>
      <c r="DH3" s="561"/>
      <c r="DI3" s="561"/>
      <c r="DJ3" s="561"/>
      <c r="DK3" s="561"/>
      <c r="DL3" s="561"/>
      <c r="DM3" s="561"/>
      <c r="DN3" s="561"/>
      <c r="DO3" s="561"/>
      <c r="DP3" s="561"/>
      <c r="DQ3" s="561"/>
    </row>
    <row r="4" spans="1:121" ht="15.6" x14ac:dyDescent="0.3">
      <c r="B4" s="4"/>
      <c r="C4" s="4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64"/>
      <c r="AJ4" s="75"/>
      <c r="AK4" s="75"/>
      <c r="AL4" s="76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580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580"/>
      <c r="CJ4" s="64"/>
      <c r="CK4" s="64"/>
      <c r="CQ4" s="581"/>
      <c r="CX4" s="556"/>
      <c r="CY4" s="556"/>
      <c r="DQ4" s="75"/>
    </row>
    <row r="5" spans="1:121" ht="15.6" customHeight="1" x14ac:dyDescent="0.35">
      <c r="A5" s="1238" t="s">
        <v>97</v>
      </c>
      <c r="B5" s="1238"/>
      <c r="C5" s="1238"/>
      <c r="D5" s="1238"/>
      <c r="E5" s="1238"/>
      <c r="F5" s="1238"/>
      <c r="G5" s="1238"/>
      <c r="H5" s="1238"/>
      <c r="I5" s="1238"/>
      <c r="J5" s="1238"/>
      <c r="K5" s="1238"/>
      <c r="L5" s="1238"/>
      <c r="M5" s="1238"/>
      <c r="N5" s="1238"/>
      <c r="O5" s="1238"/>
      <c r="P5" s="1238"/>
      <c r="Q5" s="1238"/>
      <c r="R5" s="1238"/>
      <c r="S5" s="1238"/>
      <c r="T5" s="1238"/>
      <c r="U5" s="1238"/>
      <c r="V5" s="1238"/>
      <c r="W5" s="1238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64"/>
      <c r="AJ5" s="339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580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580"/>
      <c r="CJ5" s="64"/>
      <c r="CK5" s="64"/>
      <c r="CL5" s="549"/>
      <c r="CM5" s="581"/>
      <c r="CP5" s="581"/>
      <c r="CQ5" s="581"/>
      <c r="CX5" s="556"/>
      <c r="CY5" s="556"/>
      <c r="DQ5" s="75"/>
    </row>
    <row r="6" spans="1:121" ht="21.6" thickBot="1" x14ac:dyDescent="0.45">
      <c r="A6" s="75" t="s">
        <v>2</v>
      </c>
      <c r="B6" s="5"/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8"/>
      <c r="P6" s="6"/>
      <c r="Q6" s="6"/>
      <c r="R6" s="6"/>
      <c r="S6" s="6"/>
      <c r="T6" s="6"/>
      <c r="U6" s="8"/>
      <c r="V6" s="9"/>
      <c r="W6" s="9"/>
      <c r="X6" s="7"/>
      <c r="Y6" s="7"/>
      <c r="Z6" s="6"/>
      <c r="AA6" s="6"/>
      <c r="AB6" s="6"/>
      <c r="AC6" s="6"/>
      <c r="AD6" s="6"/>
      <c r="AE6" s="6"/>
      <c r="AF6" s="6"/>
      <c r="AG6" s="6"/>
      <c r="AH6" s="8"/>
      <c r="AI6" s="8"/>
      <c r="AJ6" s="74"/>
      <c r="AK6" s="6"/>
      <c r="AL6" s="6"/>
      <c r="AM6" s="6"/>
      <c r="AN6" s="6"/>
      <c r="AO6" s="8"/>
      <c r="AP6" s="9"/>
      <c r="AQ6" s="9"/>
      <c r="AR6" s="582"/>
      <c r="AS6" s="583"/>
      <c r="AT6" s="583"/>
      <c r="AU6" s="584"/>
      <c r="AV6" s="584"/>
      <c r="AW6" s="584"/>
      <c r="AX6" s="584"/>
      <c r="AY6" s="584"/>
      <c r="AZ6" s="584"/>
      <c r="BA6" s="584"/>
      <c r="BB6" s="585"/>
      <c r="BC6" s="585"/>
      <c r="BD6" s="584"/>
      <c r="BE6" s="584"/>
      <c r="BF6" s="584"/>
      <c r="BG6" s="584"/>
      <c r="BH6" s="584"/>
      <c r="BI6" s="585"/>
      <c r="BJ6" s="586"/>
      <c r="BK6" s="587"/>
      <c r="BL6" s="582"/>
      <c r="BM6" s="583"/>
      <c r="BN6" s="583"/>
      <c r="BO6" s="584"/>
      <c r="BP6" s="584"/>
      <c r="BQ6" s="584"/>
      <c r="BR6" s="584"/>
      <c r="BS6" s="584"/>
      <c r="BT6" s="584"/>
      <c r="BU6" s="584"/>
      <c r="BV6" s="585"/>
      <c r="BW6" s="585"/>
      <c r="BX6" s="584"/>
      <c r="BY6" s="584"/>
      <c r="BZ6" s="584"/>
      <c r="CA6" s="584"/>
      <c r="CB6" s="584"/>
      <c r="CC6" s="585"/>
      <c r="CD6" s="586"/>
      <c r="CE6" s="587"/>
      <c r="CJ6" s="6"/>
      <c r="CK6" s="6"/>
      <c r="CX6" s="588"/>
      <c r="CY6" s="588"/>
      <c r="DB6" s="589"/>
      <c r="DQ6" s="75"/>
    </row>
    <row r="7" spans="1:121" ht="16.2" x14ac:dyDescent="0.3">
      <c r="A7" s="77"/>
      <c r="B7" s="1239" t="s">
        <v>3</v>
      </c>
      <c r="C7" s="1242" t="s">
        <v>4</v>
      </c>
      <c r="D7" s="1245" t="s">
        <v>5</v>
      </c>
      <c r="E7" s="1245"/>
      <c r="F7" s="1245"/>
      <c r="G7" s="1245"/>
      <c r="H7" s="1245"/>
      <c r="I7" s="1245"/>
      <c r="J7" s="1245"/>
      <c r="K7" s="1245"/>
      <c r="L7" s="1245"/>
      <c r="M7" s="1245"/>
      <c r="N7" s="1245"/>
      <c r="O7" s="1245"/>
      <c r="P7" s="1245"/>
      <c r="Q7" s="1245"/>
      <c r="R7" s="1245"/>
      <c r="S7" s="1245"/>
      <c r="T7" s="1245"/>
      <c r="U7" s="1245"/>
      <c r="V7" s="1245"/>
      <c r="W7" s="1246"/>
      <c r="X7" s="1247" t="s">
        <v>6</v>
      </c>
      <c r="Y7" s="1245"/>
      <c r="Z7" s="1245"/>
      <c r="AA7" s="1245"/>
      <c r="AB7" s="1245"/>
      <c r="AC7" s="1245"/>
      <c r="AD7" s="1245"/>
      <c r="AE7" s="1245"/>
      <c r="AF7" s="1245"/>
      <c r="AG7" s="1245"/>
      <c r="AH7" s="1245"/>
      <c r="AI7" s="1245"/>
      <c r="AJ7" s="1245"/>
      <c r="AK7" s="1245"/>
      <c r="AL7" s="1245"/>
      <c r="AM7" s="1245"/>
      <c r="AN7" s="1245"/>
      <c r="AO7" s="1245"/>
      <c r="AP7" s="1245"/>
      <c r="AQ7" s="1246"/>
      <c r="AR7" s="1323" t="s">
        <v>104</v>
      </c>
      <c r="AS7" s="1324"/>
      <c r="AT7" s="1324"/>
      <c r="AU7" s="1324"/>
      <c r="AV7" s="1324"/>
      <c r="AW7" s="1324"/>
      <c r="AX7" s="1324"/>
      <c r="AY7" s="1324"/>
      <c r="AZ7" s="1324"/>
      <c r="BA7" s="1324"/>
      <c r="BB7" s="1324"/>
      <c r="BC7" s="1324"/>
      <c r="BD7" s="1324"/>
      <c r="BE7" s="1324"/>
      <c r="BF7" s="1324"/>
      <c r="BG7" s="1324"/>
      <c r="BH7" s="1324"/>
      <c r="BI7" s="1324"/>
      <c r="BJ7" s="1324"/>
      <c r="BK7" s="590"/>
      <c r="BL7" s="1323" t="s">
        <v>105</v>
      </c>
      <c r="BM7" s="1324"/>
      <c r="BN7" s="1324"/>
      <c r="BO7" s="1324"/>
      <c r="BP7" s="1324"/>
      <c r="BQ7" s="1324"/>
      <c r="BR7" s="1324"/>
      <c r="BS7" s="1324"/>
      <c r="BT7" s="1324"/>
      <c r="BU7" s="1324"/>
      <c r="BV7" s="1324"/>
      <c r="BW7" s="1324"/>
      <c r="BX7" s="1324"/>
      <c r="BY7" s="1324"/>
      <c r="BZ7" s="1324"/>
      <c r="CA7" s="1324"/>
      <c r="CB7" s="1324"/>
      <c r="CC7" s="1324"/>
      <c r="CD7" s="1324"/>
      <c r="CE7" s="590"/>
      <c r="CF7" s="1263" t="s">
        <v>103</v>
      </c>
      <c r="CG7" s="1264"/>
      <c r="CH7" s="1264"/>
      <c r="CI7" s="1264"/>
      <c r="CJ7" s="1264"/>
      <c r="CK7" s="1264"/>
      <c r="CL7" s="1264"/>
      <c r="CM7" s="1264"/>
      <c r="CN7" s="1264"/>
      <c r="CO7" s="1264"/>
      <c r="CP7" s="1264"/>
      <c r="CQ7" s="1264"/>
      <c r="CR7" s="1264"/>
      <c r="CS7" s="1264"/>
      <c r="CT7" s="1264"/>
      <c r="CU7" s="1264"/>
      <c r="CV7" s="1264"/>
      <c r="CW7" s="1264"/>
      <c r="CX7" s="591"/>
      <c r="CY7" s="592"/>
      <c r="CZ7" s="1263" t="s">
        <v>7</v>
      </c>
      <c r="DA7" s="1264"/>
      <c r="DB7" s="1264"/>
      <c r="DC7" s="1264"/>
      <c r="DD7" s="1264"/>
      <c r="DE7" s="1264"/>
      <c r="DF7" s="1264"/>
      <c r="DG7" s="1264"/>
      <c r="DH7" s="1264"/>
      <c r="DI7" s="1264"/>
      <c r="DJ7" s="1264"/>
      <c r="DK7" s="1264"/>
      <c r="DL7" s="1264"/>
      <c r="DM7" s="1264"/>
      <c r="DN7" s="1264"/>
      <c r="DO7" s="1264"/>
      <c r="DP7" s="1264"/>
      <c r="DQ7" s="1265"/>
    </row>
    <row r="8" spans="1:121" x14ac:dyDescent="0.3">
      <c r="A8" s="1266" t="s">
        <v>8</v>
      </c>
      <c r="B8" s="1240"/>
      <c r="C8" s="1243"/>
      <c r="D8" s="1249" t="s">
        <v>87</v>
      </c>
      <c r="E8" s="1249"/>
      <c r="F8" s="1249"/>
      <c r="G8" s="1250"/>
      <c r="H8" s="1248" t="s">
        <v>9</v>
      </c>
      <c r="I8" s="1249"/>
      <c r="J8" s="1249"/>
      <c r="K8" s="1249"/>
      <c r="L8" s="1249"/>
      <c r="M8" s="1250"/>
      <c r="N8" s="1254"/>
      <c r="O8" s="1255"/>
      <c r="P8" s="1255"/>
      <c r="Q8" s="1255"/>
      <c r="R8" s="1255"/>
      <c r="S8" s="1255"/>
      <c r="T8" s="1255"/>
      <c r="U8" s="1255"/>
      <c r="V8" s="1255"/>
      <c r="W8" s="1256"/>
      <c r="X8" s="1268" t="s">
        <v>87</v>
      </c>
      <c r="Y8" s="1249"/>
      <c r="Z8" s="1249"/>
      <c r="AA8" s="1250"/>
      <c r="AB8" s="1248" t="s">
        <v>9</v>
      </c>
      <c r="AC8" s="1249"/>
      <c r="AD8" s="1249"/>
      <c r="AE8" s="1249"/>
      <c r="AF8" s="1249"/>
      <c r="AG8" s="1250"/>
      <c r="AH8" s="1254"/>
      <c r="AI8" s="1255"/>
      <c r="AJ8" s="1255"/>
      <c r="AK8" s="1255"/>
      <c r="AL8" s="1255"/>
      <c r="AM8" s="1255"/>
      <c r="AN8" s="1255"/>
      <c r="AO8" s="1255"/>
      <c r="AP8" s="1255"/>
      <c r="AQ8" s="1256"/>
      <c r="AR8" s="1268" t="s">
        <v>106</v>
      </c>
      <c r="AS8" s="1249"/>
      <c r="AT8" s="1249"/>
      <c r="AU8" s="1250"/>
      <c r="AV8" s="1248" t="s">
        <v>9</v>
      </c>
      <c r="AW8" s="1249"/>
      <c r="AX8" s="1249"/>
      <c r="AY8" s="1249"/>
      <c r="AZ8" s="1249"/>
      <c r="BA8" s="1250"/>
      <c r="BB8" s="1254"/>
      <c r="BC8" s="1255"/>
      <c r="BD8" s="1255"/>
      <c r="BE8" s="1255"/>
      <c r="BF8" s="1255"/>
      <c r="BG8" s="1255"/>
      <c r="BH8" s="1255"/>
      <c r="BI8" s="1255"/>
      <c r="BJ8" s="1255"/>
      <c r="BK8" s="1260"/>
      <c r="BL8" s="1268" t="s">
        <v>106</v>
      </c>
      <c r="BM8" s="1249"/>
      <c r="BN8" s="1249"/>
      <c r="BO8" s="1250"/>
      <c r="BP8" s="1248" t="s">
        <v>9</v>
      </c>
      <c r="BQ8" s="1249"/>
      <c r="BR8" s="1249"/>
      <c r="BS8" s="1249"/>
      <c r="BT8" s="1249"/>
      <c r="BU8" s="1250"/>
      <c r="BV8" s="1254"/>
      <c r="BW8" s="1255"/>
      <c r="BX8" s="1255"/>
      <c r="BY8" s="1255"/>
      <c r="BZ8" s="1255"/>
      <c r="CA8" s="1255"/>
      <c r="CB8" s="1255"/>
      <c r="CC8" s="1255"/>
      <c r="CD8" s="1255"/>
      <c r="CE8" s="1260"/>
      <c r="CF8" s="1276" t="s">
        <v>10</v>
      </c>
      <c r="CG8" s="1277"/>
      <c r="CH8" s="1277"/>
      <c r="CI8" s="1278"/>
      <c r="CJ8" s="1208"/>
      <c r="CK8" s="1208"/>
      <c r="CL8" s="1279" t="s">
        <v>9</v>
      </c>
      <c r="CM8" s="1277"/>
      <c r="CN8" s="1277"/>
      <c r="CO8" s="1278"/>
      <c r="CP8" s="1279" t="s">
        <v>11</v>
      </c>
      <c r="CQ8" s="1277"/>
      <c r="CR8" s="1277"/>
      <c r="CS8" s="1277"/>
      <c r="CT8" s="1277"/>
      <c r="CU8" s="1277"/>
      <c r="CV8" s="1277"/>
      <c r="CW8" s="1277"/>
      <c r="CX8" s="1270" t="s">
        <v>12</v>
      </c>
      <c r="CY8" s="1271"/>
      <c r="CZ8" s="1284" t="s">
        <v>10</v>
      </c>
      <c r="DA8" s="1280"/>
      <c r="DB8" s="1270" t="s">
        <v>9</v>
      </c>
      <c r="DC8" s="1280"/>
      <c r="DD8" s="1279" t="s">
        <v>11</v>
      </c>
      <c r="DE8" s="1277"/>
      <c r="DF8" s="1277"/>
      <c r="DG8" s="1277"/>
      <c r="DH8" s="1277"/>
      <c r="DI8" s="1277"/>
      <c r="DJ8" s="1277"/>
      <c r="DK8" s="1277"/>
      <c r="DL8" s="1277"/>
      <c r="DM8" s="1277"/>
      <c r="DN8" s="1277"/>
      <c r="DO8" s="1277"/>
      <c r="DP8" s="1270" t="s">
        <v>13</v>
      </c>
      <c r="DQ8" s="1271"/>
    </row>
    <row r="9" spans="1:121" x14ac:dyDescent="0.3">
      <c r="A9" s="1266"/>
      <c r="B9" s="1240"/>
      <c r="C9" s="1243"/>
      <c r="D9" s="1252"/>
      <c r="E9" s="1252"/>
      <c r="F9" s="1252"/>
      <c r="G9" s="1253"/>
      <c r="H9" s="1251"/>
      <c r="I9" s="1252"/>
      <c r="J9" s="1252"/>
      <c r="K9" s="1252"/>
      <c r="L9" s="1252"/>
      <c r="M9" s="1253"/>
      <c r="N9" s="1251" t="s">
        <v>14</v>
      </c>
      <c r="O9" s="1252"/>
      <c r="P9" s="1252"/>
      <c r="Q9" s="1253"/>
      <c r="R9" s="1251" t="s">
        <v>15</v>
      </c>
      <c r="S9" s="1252"/>
      <c r="T9" s="1252"/>
      <c r="U9" s="1253"/>
      <c r="V9" s="1257" t="s">
        <v>16</v>
      </c>
      <c r="W9" s="1258"/>
      <c r="X9" s="1269"/>
      <c r="Y9" s="1252"/>
      <c r="Z9" s="1252"/>
      <c r="AA9" s="1253"/>
      <c r="AB9" s="1251"/>
      <c r="AC9" s="1252"/>
      <c r="AD9" s="1252"/>
      <c r="AE9" s="1252"/>
      <c r="AF9" s="1252"/>
      <c r="AG9" s="1253"/>
      <c r="AH9" s="1251" t="s">
        <v>14</v>
      </c>
      <c r="AI9" s="1252"/>
      <c r="AJ9" s="1252"/>
      <c r="AK9" s="1253"/>
      <c r="AL9" s="1251" t="s">
        <v>15</v>
      </c>
      <c r="AM9" s="1252"/>
      <c r="AN9" s="1252"/>
      <c r="AO9" s="1253"/>
      <c r="AP9" s="1257" t="s">
        <v>16</v>
      </c>
      <c r="AQ9" s="1258"/>
      <c r="AR9" s="1269"/>
      <c r="AS9" s="1252"/>
      <c r="AT9" s="1252"/>
      <c r="AU9" s="1253"/>
      <c r="AV9" s="1251"/>
      <c r="AW9" s="1252"/>
      <c r="AX9" s="1252"/>
      <c r="AY9" s="1252"/>
      <c r="AZ9" s="1252"/>
      <c r="BA9" s="1253"/>
      <c r="BB9" s="1251" t="s">
        <v>14</v>
      </c>
      <c r="BC9" s="1252"/>
      <c r="BD9" s="1252"/>
      <c r="BE9" s="1253"/>
      <c r="BF9" s="1251" t="s">
        <v>107</v>
      </c>
      <c r="BG9" s="1252"/>
      <c r="BH9" s="1252"/>
      <c r="BI9" s="1253"/>
      <c r="BJ9" s="1257" t="s">
        <v>16</v>
      </c>
      <c r="BK9" s="1288"/>
      <c r="BL9" s="1269"/>
      <c r="BM9" s="1252"/>
      <c r="BN9" s="1252"/>
      <c r="BO9" s="1253"/>
      <c r="BP9" s="1251"/>
      <c r="BQ9" s="1252"/>
      <c r="BR9" s="1252"/>
      <c r="BS9" s="1252"/>
      <c r="BT9" s="1252"/>
      <c r="BU9" s="1253"/>
      <c r="BV9" s="1251" t="s">
        <v>14</v>
      </c>
      <c r="BW9" s="1252"/>
      <c r="BX9" s="1252"/>
      <c r="BY9" s="1253"/>
      <c r="BZ9" s="1251" t="s">
        <v>107</v>
      </c>
      <c r="CA9" s="1252"/>
      <c r="CB9" s="1252"/>
      <c r="CC9" s="1253"/>
      <c r="CD9" s="1257" t="s">
        <v>16</v>
      </c>
      <c r="CE9" s="1288"/>
      <c r="CF9" s="1284" t="s">
        <v>17</v>
      </c>
      <c r="CG9" s="1280"/>
      <c r="CH9" s="1270" t="s">
        <v>18</v>
      </c>
      <c r="CI9" s="1280"/>
      <c r="CJ9" s="1209"/>
      <c r="CK9" s="1209"/>
      <c r="CL9" s="1270" t="s">
        <v>19</v>
      </c>
      <c r="CM9" s="1280"/>
      <c r="CN9" s="1270" t="s">
        <v>20</v>
      </c>
      <c r="CO9" s="1280"/>
      <c r="CP9" s="1279" t="s">
        <v>14</v>
      </c>
      <c r="CQ9" s="1277"/>
      <c r="CR9" s="1277"/>
      <c r="CS9" s="1278"/>
      <c r="CT9" s="1279" t="s">
        <v>21</v>
      </c>
      <c r="CU9" s="1277"/>
      <c r="CV9" s="1277"/>
      <c r="CW9" s="1277"/>
      <c r="CX9" s="1272"/>
      <c r="CY9" s="1273"/>
      <c r="CZ9" s="1286"/>
      <c r="DA9" s="1287"/>
      <c r="DB9" s="1272"/>
      <c r="DC9" s="1287"/>
      <c r="DD9" s="1270" t="s">
        <v>22</v>
      </c>
      <c r="DE9" s="1280"/>
      <c r="DF9" s="1270" t="s">
        <v>23</v>
      </c>
      <c r="DG9" s="1280"/>
      <c r="DH9" s="1279" t="s">
        <v>14</v>
      </c>
      <c r="DI9" s="1277"/>
      <c r="DJ9" s="1277"/>
      <c r="DK9" s="1278"/>
      <c r="DL9" s="1279" t="s">
        <v>21</v>
      </c>
      <c r="DM9" s="1277"/>
      <c r="DN9" s="1277"/>
      <c r="DO9" s="1277"/>
      <c r="DP9" s="1272"/>
      <c r="DQ9" s="1273"/>
    </row>
    <row r="10" spans="1:121" ht="56.4" customHeight="1" x14ac:dyDescent="0.3">
      <c r="A10" s="1266"/>
      <c r="B10" s="1240"/>
      <c r="C10" s="1243"/>
      <c r="D10" s="1325" t="s">
        <v>17</v>
      </c>
      <c r="E10" s="1262"/>
      <c r="F10" s="1254" t="s">
        <v>18</v>
      </c>
      <c r="G10" s="1260"/>
      <c r="H10" s="1251" t="s">
        <v>24</v>
      </c>
      <c r="I10" s="1253"/>
      <c r="J10" s="1251" t="s">
        <v>19</v>
      </c>
      <c r="K10" s="1253"/>
      <c r="L10" s="1251" t="s">
        <v>20</v>
      </c>
      <c r="M10" s="1253"/>
      <c r="N10" s="1254" t="s">
        <v>19</v>
      </c>
      <c r="O10" s="1260"/>
      <c r="P10" s="1254" t="s">
        <v>20</v>
      </c>
      <c r="Q10" s="1260"/>
      <c r="R10" s="1254" t="s">
        <v>19</v>
      </c>
      <c r="S10" s="1260"/>
      <c r="T10" s="1254" t="s">
        <v>20</v>
      </c>
      <c r="U10" s="1260"/>
      <c r="V10" s="1251"/>
      <c r="W10" s="1259"/>
      <c r="X10" s="1261" t="s">
        <v>17</v>
      </c>
      <c r="Y10" s="1262"/>
      <c r="Z10" s="1254" t="s">
        <v>18</v>
      </c>
      <c r="AA10" s="1260"/>
      <c r="AB10" s="1251" t="s">
        <v>24</v>
      </c>
      <c r="AC10" s="1253"/>
      <c r="AD10" s="1251" t="s">
        <v>19</v>
      </c>
      <c r="AE10" s="1253"/>
      <c r="AF10" s="1251" t="s">
        <v>20</v>
      </c>
      <c r="AG10" s="1253"/>
      <c r="AH10" s="1254" t="s">
        <v>19</v>
      </c>
      <c r="AI10" s="1260"/>
      <c r="AJ10" s="1254" t="s">
        <v>20</v>
      </c>
      <c r="AK10" s="1260"/>
      <c r="AL10" s="1254" t="s">
        <v>19</v>
      </c>
      <c r="AM10" s="1260"/>
      <c r="AN10" s="1254" t="s">
        <v>20</v>
      </c>
      <c r="AO10" s="1260"/>
      <c r="AP10" s="1251"/>
      <c r="AQ10" s="1259"/>
      <c r="AR10" s="1261" t="s">
        <v>17</v>
      </c>
      <c r="AS10" s="1262"/>
      <c r="AT10" s="1254" t="s">
        <v>18</v>
      </c>
      <c r="AU10" s="1260"/>
      <c r="AV10" s="1251" t="s">
        <v>24</v>
      </c>
      <c r="AW10" s="1253"/>
      <c r="AX10" s="1251" t="s">
        <v>19</v>
      </c>
      <c r="AY10" s="1253"/>
      <c r="AZ10" s="1251" t="s">
        <v>20</v>
      </c>
      <c r="BA10" s="1253"/>
      <c r="BB10" s="1254" t="s">
        <v>19</v>
      </c>
      <c r="BC10" s="1260"/>
      <c r="BD10" s="1254" t="s">
        <v>20</v>
      </c>
      <c r="BE10" s="1260"/>
      <c r="BF10" s="1254" t="s">
        <v>19</v>
      </c>
      <c r="BG10" s="1260"/>
      <c r="BH10" s="1254" t="s">
        <v>20</v>
      </c>
      <c r="BI10" s="1260"/>
      <c r="BJ10" s="1251"/>
      <c r="BK10" s="1253"/>
      <c r="BL10" s="1261" t="s">
        <v>17</v>
      </c>
      <c r="BM10" s="1262"/>
      <c r="BN10" s="1254" t="s">
        <v>18</v>
      </c>
      <c r="BO10" s="1260"/>
      <c r="BP10" s="1251" t="s">
        <v>24</v>
      </c>
      <c r="BQ10" s="1253"/>
      <c r="BR10" s="1251" t="s">
        <v>19</v>
      </c>
      <c r="BS10" s="1253"/>
      <c r="BT10" s="1251" t="s">
        <v>20</v>
      </c>
      <c r="BU10" s="1253"/>
      <c r="BV10" s="1254" t="s">
        <v>19</v>
      </c>
      <c r="BW10" s="1260"/>
      <c r="BX10" s="1254" t="s">
        <v>20</v>
      </c>
      <c r="BY10" s="1260"/>
      <c r="BZ10" s="1254" t="s">
        <v>19</v>
      </c>
      <c r="CA10" s="1260"/>
      <c r="CB10" s="1254" t="s">
        <v>20</v>
      </c>
      <c r="CC10" s="1260"/>
      <c r="CD10" s="1251"/>
      <c r="CE10" s="1253"/>
      <c r="CF10" s="1285"/>
      <c r="CG10" s="1281"/>
      <c r="CH10" s="1274"/>
      <c r="CI10" s="1281"/>
      <c r="CJ10" s="1282" t="s">
        <v>24</v>
      </c>
      <c r="CK10" s="1283"/>
      <c r="CL10" s="1274"/>
      <c r="CM10" s="1281"/>
      <c r="CN10" s="1274"/>
      <c r="CO10" s="1281"/>
      <c r="CP10" s="1279" t="s">
        <v>19</v>
      </c>
      <c r="CQ10" s="1278"/>
      <c r="CR10" s="1279" t="s">
        <v>20</v>
      </c>
      <c r="CS10" s="1278"/>
      <c r="CT10" s="1279" t="s">
        <v>19</v>
      </c>
      <c r="CU10" s="1278"/>
      <c r="CV10" s="1279" t="s">
        <v>20</v>
      </c>
      <c r="CW10" s="1277"/>
      <c r="CX10" s="1274"/>
      <c r="CY10" s="1275"/>
      <c r="CZ10" s="1285"/>
      <c r="DA10" s="1281"/>
      <c r="DB10" s="1274"/>
      <c r="DC10" s="1281"/>
      <c r="DD10" s="1274"/>
      <c r="DE10" s="1281"/>
      <c r="DF10" s="1274"/>
      <c r="DG10" s="1281"/>
      <c r="DH10" s="1279" t="s">
        <v>19</v>
      </c>
      <c r="DI10" s="1278"/>
      <c r="DJ10" s="1279" t="s">
        <v>20</v>
      </c>
      <c r="DK10" s="1278"/>
      <c r="DL10" s="1279" t="s">
        <v>19</v>
      </c>
      <c r="DM10" s="1278"/>
      <c r="DN10" s="1279" t="s">
        <v>20</v>
      </c>
      <c r="DO10" s="1277"/>
      <c r="DP10" s="1274"/>
      <c r="DQ10" s="1275"/>
    </row>
    <row r="11" spans="1:121" ht="14.4" customHeight="1" x14ac:dyDescent="0.3">
      <c r="A11" s="1266"/>
      <c r="B11" s="1240"/>
      <c r="C11" s="1243"/>
      <c r="D11" s="82" t="s">
        <v>25</v>
      </c>
      <c r="E11" s="83" t="s">
        <v>26</v>
      </c>
      <c r="F11" s="80" t="s">
        <v>25</v>
      </c>
      <c r="G11" s="84" t="s">
        <v>26</v>
      </c>
      <c r="H11" s="78" t="s">
        <v>25</v>
      </c>
      <c r="I11" s="78" t="s">
        <v>27</v>
      </c>
      <c r="J11" s="78" t="s">
        <v>25</v>
      </c>
      <c r="K11" s="78" t="s">
        <v>27</v>
      </c>
      <c r="L11" s="78" t="s">
        <v>25</v>
      </c>
      <c r="M11" s="80" t="s">
        <v>27</v>
      </c>
      <c r="N11" s="78" t="s">
        <v>25</v>
      </c>
      <c r="O11" s="85" t="s">
        <v>27</v>
      </c>
      <c r="P11" s="78" t="s">
        <v>25</v>
      </c>
      <c r="Q11" s="80" t="s">
        <v>27</v>
      </c>
      <c r="R11" s="79" t="s">
        <v>25</v>
      </c>
      <c r="S11" s="78" t="s">
        <v>27</v>
      </c>
      <c r="T11" s="78" t="s">
        <v>25</v>
      </c>
      <c r="U11" s="86" t="s">
        <v>27</v>
      </c>
      <c r="V11" s="79" t="s">
        <v>25</v>
      </c>
      <c r="W11" s="81" t="s">
        <v>27</v>
      </c>
      <c r="X11" s="87" t="s">
        <v>25</v>
      </c>
      <c r="Y11" s="83" t="s">
        <v>26</v>
      </c>
      <c r="Z11" s="80" t="s">
        <v>25</v>
      </c>
      <c r="AA11" s="84" t="s">
        <v>26</v>
      </c>
      <c r="AB11" s="78" t="s">
        <v>25</v>
      </c>
      <c r="AC11" s="78" t="s">
        <v>27</v>
      </c>
      <c r="AD11" s="78" t="s">
        <v>25</v>
      </c>
      <c r="AE11" s="78" t="s">
        <v>27</v>
      </c>
      <c r="AF11" s="78" t="s">
        <v>25</v>
      </c>
      <c r="AG11" s="80" t="s">
        <v>27</v>
      </c>
      <c r="AH11" s="78" t="s">
        <v>25</v>
      </c>
      <c r="AI11" s="65" t="s">
        <v>27</v>
      </c>
      <c r="AJ11" s="78" t="s">
        <v>25</v>
      </c>
      <c r="AK11" s="80" t="s">
        <v>27</v>
      </c>
      <c r="AL11" s="79" t="s">
        <v>25</v>
      </c>
      <c r="AM11" s="78" t="s">
        <v>27</v>
      </c>
      <c r="AN11" s="78" t="s">
        <v>25</v>
      </c>
      <c r="AO11" s="86" t="s">
        <v>27</v>
      </c>
      <c r="AP11" s="79" t="s">
        <v>25</v>
      </c>
      <c r="AQ11" s="81" t="s">
        <v>27</v>
      </c>
      <c r="AR11" s="87" t="s">
        <v>25</v>
      </c>
      <c r="AS11" s="83" t="s">
        <v>26</v>
      </c>
      <c r="AT11" s="80" t="s">
        <v>25</v>
      </c>
      <c r="AU11" s="84" t="s">
        <v>26</v>
      </c>
      <c r="AV11" s="78" t="s">
        <v>25</v>
      </c>
      <c r="AW11" s="78" t="s">
        <v>27</v>
      </c>
      <c r="AX11" s="78" t="s">
        <v>25</v>
      </c>
      <c r="AY11" s="78" t="s">
        <v>27</v>
      </c>
      <c r="AZ11" s="78" t="s">
        <v>25</v>
      </c>
      <c r="BA11" s="80" t="s">
        <v>27</v>
      </c>
      <c r="BB11" s="78" t="s">
        <v>25</v>
      </c>
      <c r="BC11" s="85" t="s">
        <v>27</v>
      </c>
      <c r="BD11" s="78" t="s">
        <v>25</v>
      </c>
      <c r="BE11" s="80" t="s">
        <v>27</v>
      </c>
      <c r="BF11" s="79" t="s">
        <v>25</v>
      </c>
      <c r="BG11" s="78" t="s">
        <v>27</v>
      </c>
      <c r="BH11" s="78" t="s">
        <v>25</v>
      </c>
      <c r="BI11" s="86" t="s">
        <v>27</v>
      </c>
      <c r="BJ11" s="79" t="s">
        <v>25</v>
      </c>
      <c r="BK11" s="597" t="s">
        <v>27</v>
      </c>
      <c r="BL11" s="87" t="s">
        <v>25</v>
      </c>
      <c r="BM11" s="83" t="s">
        <v>26</v>
      </c>
      <c r="BN11" s="80" t="s">
        <v>25</v>
      </c>
      <c r="BO11" s="84" t="s">
        <v>26</v>
      </c>
      <c r="BP11" s="78" t="s">
        <v>25</v>
      </c>
      <c r="BQ11" s="78" t="s">
        <v>27</v>
      </c>
      <c r="BR11" s="78" t="s">
        <v>25</v>
      </c>
      <c r="BS11" s="78" t="s">
        <v>27</v>
      </c>
      <c r="BT11" s="78" t="s">
        <v>25</v>
      </c>
      <c r="BU11" s="80" t="s">
        <v>27</v>
      </c>
      <c r="BV11" s="78" t="s">
        <v>25</v>
      </c>
      <c r="BW11" s="85" t="s">
        <v>27</v>
      </c>
      <c r="BX11" s="78" t="s">
        <v>25</v>
      </c>
      <c r="BY11" s="80" t="s">
        <v>27</v>
      </c>
      <c r="BZ11" s="79" t="s">
        <v>25</v>
      </c>
      <c r="CA11" s="78" t="s">
        <v>27</v>
      </c>
      <c r="CB11" s="78" t="s">
        <v>25</v>
      </c>
      <c r="CC11" s="86" t="s">
        <v>27</v>
      </c>
      <c r="CD11" s="79" t="s">
        <v>25</v>
      </c>
      <c r="CE11" s="597" t="s">
        <v>27</v>
      </c>
      <c r="CF11" s="598" t="s">
        <v>25</v>
      </c>
      <c r="CG11" s="599" t="s">
        <v>27</v>
      </c>
      <c r="CH11" s="600" t="s">
        <v>25</v>
      </c>
      <c r="CI11" s="600" t="s">
        <v>27</v>
      </c>
      <c r="CJ11" s="1210" t="s">
        <v>25</v>
      </c>
      <c r="CK11" s="1210" t="s">
        <v>27</v>
      </c>
      <c r="CL11" s="596" t="s">
        <v>28</v>
      </c>
      <c r="CM11" s="596" t="s">
        <v>27</v>
      </c>
      <c r="CN11" s="596" t="s">
        <v>28</v>
      </c>
      <c r="CO11" s="596" t="s">
        <v>27</v>
      </c>
      <c r="CP11" s="593" t="s">
        <v>25</v>
      </c>
      <c r="CQ11" s="601" t="s">
        <v>27</v>
      </c>
      <c r="CR11" s="595" t="s">
        <v>25</v>
      </c>
      <c r="CS11" s="602" t="s">
        <v>27</v>
      </c>
      <c r="CT11" s="596" t="s">
        <v>25</v>
      </c>
      <c r="CU11" s="600" t="s">
        <v>27</v>
      </c>
      <c r="CV11" s="595" t="s">
        <v>25</v>
      </c>
      <c r="CW11" s="594" t="s">
        <v>27</v>
      </c>
      <c r="CX11" s="594" t="s">
        <v>25</v>
      </c>
      <c r="CY11" s="603" t="s">
        <v>27</v>
      </c>
      <c r="CZ11" s="1289" t="s">
        <v>86</v>
      </c>
      <c r="DA11" s="1290"/>
      <c r="DB11" s="1291" t="s">
        <v>86</v>
      </c>
      <c r="DC11" s="1290"/>
      <c r="DD11" s="1291" t="s">
        <v>86</v>
      </c>
      <c r="DE11" s="1290"/>
      <c r="DF11" s="1291" t="s">
        <v>86</v>
      </c>
      <c r="DG11" s="1290"/>
      <c r="DH11" s="1291" t="s">
        <v>86</v>
      </c>
      <c r="DI11" s="1290"/>
      <c r="DJ11" s="1291" t="s">
        <v>86</v>
      </c>
      <c r="DK11" s="1290"/>
      <c r="DL11" s="1291" t="s">
        <v>86</v>
      </c>
      <c r="DM11" s="1290"/>
      <c r="DN11" s="1291" t="s">
        <v>86</v>
      </c>
      <c r="DO11" s="1290"/>
      <c r="DP11" s="1291" t="s">
        <v>86</v>
      </c>
      <c r="DQ11" s="1292"/>
    </row>
    <row r="12" spans="1:121" ht="29.4" thickBot="1" x14ac:dyDescent="0.35">
      <c r="A12" s="1267"/>
      <c r="B12" s="1241"/>
      <c r="C12" s="1244"/>
      <c r="D12" s="340" t="s">
        <v>29</v>
      </c>
      <c r="E12" s="341" t="s">
        <v>29</v>
      </c>
      <c r="F12" s="342" t="s">
        <v>30</v>
      </c>
      <c r="G12" s="343" t="s">
        <v>30</v>
      </c>
      <c r="H12" s="344" t="s">
        <v>31</v>
      </c>
      <c r="I12" s="345" t="s">
        <v>31</v>
      </c>
      <c r="J12" s="346" t="s">
        <v>31</v>
      </c>
      <c r="K12" s="344" t="s">
        <v>31</v>
      </c>
      <c r="L12" s="344" t="s">
        <v>31</v>
      </c>
      <c r="M12" s="345" t="s">
        <v>31</v>
      </c>
      <c r="N12" s="347" t="s">
        <v>31</v>
      </c>
      <c r="O12" s="348" t="s">
        <v>31</v>
      </c>
      <c r="P12" s="346" t="s">
        <v>31</v>
      </c>
      <c r="Q12" s="345" t="s">
        <v>31</v>
      </c>
      <c r="R12" s="346" t="s">
        <v>31</v>
      </c>
      <c r="S12" s="344" t="s">
        <v>31</v>
      </c>
      <c r="T12" s="344" t="s">
        <v>31</v>
      </c>
      <c r="U12" s="349" t="s">
        <v>31</v>
      </c>
      <c r="V12" s="350" t="s">
        <v>31</v>
      </c>
      <c r="W12" s="351" t="s">
        <v>31</v>
      </c>
      <c r="X12" s="340" t="s">
        <v>29</v>
      </c>
      <c r="Y12" s="341" t="s">
        <v>29</v>
      </c>
      <c r="Z12" s="342" t="s">
        <v>30</v>
      </c>
      <c r="AA12" s="343" t="s">
        <v>30</v>
      </c>
      <c r="AB12" s="344" t="s">
        <v>31</v>
      </c>
      <c r="AC12" s="345" t="s">
        <v>31</v>
      </c>
      <c r="AD12" s="346" t="s">
        <v>31</v>
      </c>
      <c r="AE12" s="344" t="s">
        <v>31</v>
      </c>
      <c r="AF12" s="344" t="s">
        <v>31</v>
      </c>
      <c r="AG12" s="345" t="s">
        <v>31</v>
      </c>
      <c r="AH12" s="347" t="s">
        <v>31</v>
      </c>
      <c r="AI12" s="66" t="s">
        <v>31</v>
      </c>
      <c r="AJ12" s="346" t="s">
        <v>31</v>
      </c>
      <c r="AK12" s="345" t="s">
        <v>31</v>
      </c>
      <c r="AL12" s="346" t="s">
        <v>31</v>
      </c>
      <c r="AM12" s="344" t="s">
        <v>31</v>
      </c>
      <c r="AN12" s="344" t="s">
        <v>31</v>
      </c>
      <c r="AO12" s="349" t="s">
        <v>31</v>
      </c>
      <c r="AP12" s="350" t="s">
        <v>31</v>
      </c>
      <c r="AQ12" s="351" t="s">
        <v>31</v>
      </c>
      <c r="AR12" s="340" t="s">
        <v>29</v>
      </c>
      <c r="AS12" s="341" t="s">
        <v>29</v>
      </c>
      <c r="AT12" s="342" t="s">
        <v>30</v>
      </c>
      <c r="AU12" s="343" t="s">
        <v>30</v>
      </c>
      <c r="AV12" s="344" t="s">
        <v>31</v>
      </c>
      <c r="AW12" s="345" t="s">
        <v>31</v>
      </c>
      <c r="AX12" s="346" t="s">
        <v>31</v>
      </c>
      <c r="AY12" s="344" t="s">
        <v>31</v>
      </c>
      <c r="AZ12" s="344" t="s">
        <v>31</v>
      </c>
      <c r="BA12" s="345" t="s">
        <v>31</v>
      </c>
      <c r="BB12" s="347" t="s">
        <v>31</v>
      </c>
      <c r="BC12" s="348" t="s">
        <v>31</v>
      </c>
      <c r="BD12" s="346" t="s">
        <v>31</v>
      </c>
      <c r="BE12" s="345" t="s">
        <v>31</v>
      </c>
      <c r="BF12" s="346" t="s">
        <v>31</v>
      </c>
      <c r="BG12" s="344" t="s">
        <v>31</v>
      </c>
      <c r="BH12" s="344" t="s">
        <v>31</v>
      </c>
      <c r="BI12" s="349" t="s">
        <v>31</v>
      </c>
      <c r="BJ12" s="350" t="s">
        <v>31</v>
      </c>
      <c r="BK12" s="604" t="s">
        <v>31</v>
      </c>
      <c r="BL12" s="340" t="s">
        <v>29</v>
      </c>
      <c r="BM12" s="341" t="s">
        <v>29</v>
      </c>
      <c r="BN12" s="342" t="s">
        <v>30</v>
      </c>
      <c r="BO12" s="343" t="s">
        <v>30</v>
      </c>
      <c r="BP12" s="344" t="s">
        <v>31</v>
      </c>
      <c r="BQ12" s="345" t="s">
        <v>31</v>
      </c>
      <c r="BR12" s="346" t="s">
        <v>31</v>
      </c>
      <c r="BS12" s="344" t="s">
        <v>31</v>
      </c>
      <c r="BT12" s="344" t="s">
        <v>31</v>
      </c>
      <c r="BU12" s="345" t="s">
        <v>31</v>
      </c>
      <c r="BV12" s="347" t="s">
        <v>31</v>
      </c>
      <c r="BW12" s="348" t="s">
        <v>31</v>
      </c>
      <c r="BX12" s="346" t="s">
        <v>31</v>
      </c>
      <c r="BY12" s="345" t="s">
        <v>31</v>
      </c>
      <c r="BZ12" s="346" t="s">
        <v>31</v>
      </c>
      <c r="CA12" s="344" t="s">
        <v>31</v>
      </c>
      <c r="CB12" s="344" t="s">
        <v>31</v>
      </c>
      <c r="CC12" s="349" t="s">
        <v>31</v>
      </c>
      <c r="CD12" s="350" t="s">
        <v>31</v>
      </c>
      <c r="CE12" s="604" t="s">
        <v>31</v>
      </c>
      <c r="CF12" s="605" t="s">
        <v>32</v>
      </c>
      <c r="CG12" s="606" t="s">
        <v>32</v>
      </c>
      <c r="CH12" s="607" t="s">
        <v>30</v>
      </c>
      <c r="CI12" s="607" t="s">
        <v>30</v>
      </c>
      <c r="CJ12" s="1211" t="s">
        <v>31</v>
      </c>
      <c r="CK12" s="1212" t="s">
        <v>31</v>
      </c>
      <c r="CL12" s="608" t="s">
        <v>33</v>
      </c>
      <c r="CM12" s="607" t="s">
        <v>33</v>
      </c>
      <c r="CN12" s="607" t="s">
        <v>33</v>
      </c>
      <c r="CO12" s="607" t="s">
        <v>33</v>
      </c>
      <c r="CP12" s="608" t="s">
        <v>33</v>
      </c>
      <c r="CQ12" s="607" t="s">
        <v>33</v>
      </c>
      <c r="CR12" s="607" t="s">
        <v>33</v>
      </c>
      <c r="CS12" s="607" t="s">
        <v>33</v>
      </c>
      <c r="CT12" s="608" t="s">
        <v>33</v>
      </c>
      <c r="CU12" s="607" t="s">
        <v>33</v>
      </c>
      <c r="CV12" s="607" t="s">
        <v>33</v>
      </c>
      <c r="CW12" s="609" t="s">
        <v>33</v>
      </c>
      <c r="CX12" s="607" t="s">
        <v>31</v>
      </c>
      <c r="CY12" s="610" t="s">
        <v>31</v>
      </c>
      <c r="CZ12" s="611" t="s">
        <v>34</v>
      </c>
      <c r="DA12" s="329" t="s">
        <v>30</v>
      </c>
      <c r="DB12" s="608" t="s">
        <v>33</v>
      </c>
      <c r="DC12" s="607" t="s">
        <v>30</v>
      </c>
      <c r="DD12" s="608" t="s">
        <v>33</v>
      </c>
      <c r="DE12" s="612" t="s">
        <v>30</v>
      </c>
      <c r="DF12" s="607" t="s">
        <v>33</v>
      </c>
      <c r="DG12" s="607" t="s">
        <v>30</v>
      </c>
      <c r="DH12" s="608" t="s">
        <v>33</v>
      </c>
      <c r="DI12" s="607" t="s">
        <v>30</v>
      </c>
      <c r="DJ12" s="607" t="s">
        <v>33</v>
      </c>
      <c r="DK12" s="607" t="s">
        <v>30</v>
      </c>
      <c r="DL12" s="608" t="s">
        <v>33</v>
      </c>
      <c r="DM12" s="607" t="s">
        <v>30</v>
      </c>
      <c r="DN12" s="607" t="s">
        <v>33</v>
      </c>
      <c r="DO12" s="609" t="s">
        <v>30</v>
      </c>
      <c r="DP12" s="609" t="s">
        <v>33</v>
      </c>
      <c r="DQ12" s="613" t="s">
        <v>30</v>
      </c>
    </row>
    <row r="13" spans="1:121" ht="15" thickBot="1" x14ac:dyDescent="0.35">
      <c r="A13" s="337"/>
      <c r="B13" s="352"/>
      <c r="C13" s="353"/>
      <c r="D13" s="354"/>
      <c r="E13" s="355"/>
      <c r="F13" s="327"/>
      <c r="G13" s="356"/>
      <c r="H13" s="352"/>
      <c r="I13" s="357"/>
      <c r="J13" s="353"/>
      <c r="K13" s="353"/>
      <c r="L13" s="353"/>
      <c r="M13" s="357"/>
      <c r="N13" s="358"/>
      <c r="O13" s="359"/>
      <c r="P13" s="353"/>
      <c r="Q13" s="357"/>
      <c r="R13" s="360"/>
      <c r="S13" s="361"/>
      <c r="T13" s="353"/>
      <c r="U13" s="362"/>
      <c r="V13" s="353"/>
      <c r="W13" s="353"/>
      <c r="X13" s="354"/>
      <c r="Y13" s="355"/>
      <c r="Z13" s="327"/>
      <c r="AA13" s="356"/>
      <c r="AB13" s="352"/>
      <c r="AC13" s="357"/>
      <c r="AD13" s="353"/>
      <c r="AE13" s="353"/>
      <c r="AF13" s="353"/>
      <c r="AG13" s="357"/>
      <c r="AH13" s="358"/>
      <c r="AI13" s="67"/>
      <c r="AJ13" s="353"/>
      <c r="AK13" s="357"/>
      <c r="AL13" s="353"/>
      <c r="AM13" s="353"/>
      <c r="AN13" s="352"/>
      <c r="AO13" s="362"/>
      <c r="AP13" s="353"/>
      <c r="AQ13" s="363"/>
      <c r="AR13" s="355"/>
      <c r="AS13" s="355"/>
      <c r="AT13" s="327"/>
      <c r="AU13" s="356"/>
      <c r="AV13" s="352"/>
      <c r="AW13" s="357"/>
      <c r="AX13" s="353"/>
      <c r="AY13" s="353"/>
      <c r="AZ13" s="353"/>
      <c r="BA13" s="357"/>
      <c r="BB13" s="358"/>
      <c r="BC13" s="614"/>
      <c r="BD13" s="353"/>
      <c r="BE13" s="357"/>
      <c r="BF13" s="353"/>
      <c r="BG13" s="353"/>
      <c r="BH13" s="352"/>
      <c r="BI13" s="362"/>
      <c r="BJ13" s="353"/>
      <c r="BK13" s="615"/>
      <c r="BL13" s="355"/>
      <c r="BM13" s="355"/>
      <c r="BN13" s="327"/>
      <c r="BO13" s="356"/>
      <c r="BP13" s="352"/>
      <c r="BQ13" s="357"/>
      <c r="BR13" s="353"/>
      <c r="BS13" s="353"/>
      <c r="BT13" s="353"/>
      <c r="BU13" s="357"/>
      <c r="BV13" s="358"/>
      <c r="BW13" s="614"/>
      <c r="BX13" s="353"/>
      <c r="BY13" s="357"/>
      <c r="BZ13" s="353"/>
      <c r="CA13" s="353"/>
      <c r="CB13" s="352"/>
      <c r="CC13" s="362"/>
      <c r="CD13" s="353"/>
      <c r="CE13" s="615"/>
      <c r="CF13" s="616"/>
      <c r="CG13" s="617"/>
      <c r="CH13" s="618"/>
      <c r="CI13" s="619"/>
      <c r="CJ13" s="1213"/>
      <c r="CK13" s="1214"/>
      <c r="CL13" s="620"/>
      <c r="CM13" s="620"/>
      <c r="CN13" s="620"/>
      <c r="CO13" s="620"/>
      <c r="CP13" s="619"/>
      <c r="CQ13" s="619"/>
      <c r="CR13" s="619"/>
      <c r="CS13" s="619"/>
      <c r="CT13" s="619"/>
      <c r="CU13" s="619"/>
      <c r="CV13" s="619"/>
      <c r="CW13" s="619"/>
      <c r="CX13" s="621"/>
      <c r="CY13" s="622"/>
      <c r="CZ13" s="623"/>
      <c r="DA13" s="330"/>
      <c r="DB13" s="619"/>
      <c r="DC13" s="624"/>
      <c r="DD13" s="619"/>
      <c r="DE13" s="625"/>
      <c r="DF13" s="619"/>
      <c r="DG13" s="624"/>
      <c r="DH13" s="619"/>
      <c r="DI13" s="619"/>
      <c r="DJ13" s="621"/>
      <c r="DK13" s="624"/>
      <c r="DL13" s="619"/>
      <c r="DM13" s="619"/>
      <c r="DN13" s="619"/>
      <c r="DO13" s="619"/>
      <c r="DP13" s="621"/>
      <c r="DQ13" s="622"/>
    </row>
    <row r="14" spans="1:121" x14ac:dyDescent="0.3">
      <c r="A14" s="1302" t="s">
        <v>35</v>
      </c>
      <c r="B14" s="1315" t="s">
        <v>36</v>
      </c>
      <c r="C14" s="1316"/>
      <c r="D14" s="173">
        <v>809.69999999999993</v>
      </c>
      <c r="E14" s="174">
        <v>806.2</v>
      </c>
      <c r="F14" s="175">
        <v>7.3629841137047708E-2</v>
      </c>
      <c r="G14" s="175">
        <v>7.3447151212579484E-2</v>
      </c>
      <c r="H14" s="101" t="s">
        <v>37</v>
      </c>
      <c r="I14" s="176" t="s">
        <v>37</v>
      </c>
      <c r="J14" s="101">
        <v>369375.13299999997</v>
      </c>
      <c r="K14" s="179">
        <v>336318</v>
      </c>
      <c r="L14" s="102" t="s">
        <v>37</v>
      </c>
      <c r="M14" s="177" t="s">
        <v>37</v>
      </c>
      <c r="N14" s="178">
        <v>363109.12</v>
      </c>
      <c r="O14" s="178">
        <v>326092</v>
      </c>
      <c r="P14" s="101" t="s">
        <v>37</v>
      </c>
      <c r="Q14" s="176" t="s">
        <v>37</v>
      </c>
      <c r="R14" s="178">
        <v>6266.0130000000008</v>
      </c>
      <c r="S14" s="179">
        <v>10226</v>
      </c>
      <c r="T14" s="101" t="s">
        <v>37</v>
      </c>
      <c r="U14" s="176" t="s">
        <v>37</v>
      </c>
      <c r="V14" s="102">
        <v>456.18764110164261</v>
      </c>
      <c r="W14" s="410">
        <v>417.16447531629865</v>
      </c>
      <c r="X14" s="173">
        <v>807.39999999999986</v>
      </c>
      <c r="Y14" s="174">
        <v>806.40000000000009</v>
      </c>
      <c r="Z14" s="175">
        <v>7.3387324007671395E-2</v>
      </c>
      <c r="AA14" s="411">
        <v>7.3465371790900652E-2</v>
      </c>
      <c r="AB14" s="101" t="s">
        <v>37</v>
      </c>
      <c r="AC14" s="176" t="s">
        <v>37</v>
      </c>
      <c r="AD14" s="101">
        <v>347608.8</v>
      </c>
      <c r="AE14" s="179">
        <v>357024.14999999997</v>
      </c>
      <c r="AF14" s="102" t="s">
        <v>37</v>
      </c>
      <c r="AG14" s="177" t="s">
        <v>37</v>
      </c>
      <c r="AH14" s="178">
        <v>341342.8</v>
      </c>
      <c r="AI14" s="179">
        <v>347379.16</v>
      </c>
      <c r="AJ14" s="101" t="s">
        <v>37</v>
      </c>
      <c r="AK14" s="176" t="s">
        <v>37</v>
      </c>
      <c r="AL14" s="178">
        <v>6266</v>
      </c>
      <c r="AM14" s="179">
        <v>9644.99</v>
      </c>
      <c r="AN14" s="101" t="s">
        <v>37</v>
      </c>
      <c r="AO14" s="176" t="s">
        <v>37</v>
      </c>
      <c r="AP14" s="102">
        <v>430.52861035422347</v>
      </c>
      <c r="AQ14" s="410">
        <v>442.73828124999989</v>
      </c>
      <c r="AR14" s="626">
        <v>823.09999999999991</v>
      </c>
      <c r="AS14" s="627">
        <v>822.49999999999989</v>
      </c>
      <c r="AT14" s="100">
        <v>7.4107086585816023E-2</v>
      </c>
      <c r="AU14" s="100">
        <v>7.4053066112056462E-2</v>
      </c>
      <c r="AV14" s="628" t="s">
        <v>37</v>
      </c>
      <c r="AW14" s="629" t="s">
        <v>37</v>
      </c>
      <c r="AX14" s="628">
        <v>364248</v>
      </c>
      <c r="AY14" s="630">
        <v>371536.93</v>
      </c>
      <c r="AZ14" s="631" t="s">
        <v>37</v>
      </c>
      <c r="BA14" s="632" t="s">
        <v>37</v>
      </c>
      <c r="BB14" s="633">
        <v>358186</v>
      </c>
      <c r="BC14" s="630">
        <v>363567.89</v>
      </c>
      <c r="BD14" s="628" t="s">
        <v>37</v>
      </c>
      <c r="BE14" s="629" t="s">
        <v>37</v>
      </c>
      <c r="BF14" s="633">
        <v>6062</v>
      </c>
      <c r="BG14" s="630">
        <v>7969.04</v>
      </c>
      <c r="BH14" s="628" t="s">
        <v>37</v>
      </c>
      <c r="BI14" s="629" t="s">
        <v>37</v>
      </c>
      <c r="BJ14" s="631">
        <v>442.53189162920671</v>
      </c>
      <c r="BK14" s="631">
        <v>451.71663221884506</v>
      </c>
      <c r="BL14" s="626">
        <v>816</v>
      </c>
      <c r="BM14" s="627">
        <v>811.80000000000007</v>
      </c>
      <c r="BN14" s="100">
        <v>7.3534050050013969E-2</v>
      </c>
      <c r="BO14" s="100">
        <v>7.3155565968874195E-2</v>
      </c>
      <c r="BP14" s="628" t="s">
        <v>37</v>
      </c>
      <c r="BQ14" s="629" t="s">
        <v>37</v>
      </c>
      <c r="BR14" s="628">
        <v>368275.12</v>
      </c>
      <c r="BS14" s="630">
        <v>371109.47000000003</v>
      </c>
      <c r="BT14" s="631" t="s">
        <v>37</v>
      </c>
      <c r="BU14" s="632"/>
      <c r="BV14" s="633">
        <v>361805.12</v>
      </c>
      <c r="BW14" s="630">
        <v>361651.47000000003</v>
      </c>
      <c r="BX14" s="628" t="s">
        <v>37</v>
      </c>
      <c r="BY14" s="629" t="s">
        <v>37</v>
      </c>
      <c r="BZ14" s="633">
        <v>6470</v>
      </c>
      <c r="CA14" s="630">
        <v>9458</v>
      </c>
      <c r="CB14" s="628" t="s">
        <v>37</v>
      </c>
      <c r="CC14" s="629" t="s">
        <v>37</v>
      </c>
      <c r="CD14" s="631">
        <v>451.31754901960784</v>
      </c>
      <c r="CE14" s="634">
        <v>457.1439640305494</v>
      </c>
      <c r="CF14" s="635">
        <f t="shared" ref="CF14:CF45" si="0">X14+D14+AR14+BL14</f>
        <v>3256.2</v>
      </c>
      <c r="CG14" s="636">
        <f t="shared" ref="CG14:CG45" si="1">Y14+E14+AS14+BM14</f>
        <v>3246.9</v>
      </c>
      <c r="CH14" s="493">
        <f>(CF14/44202.6)*100</f>
        <v>7.3665350002036085</v>
      </c>
      <c r="CI14" s="637">
        <f>(CG14/44165)*100</f>
        <v>7.3517491226084006</v>
      </c>
      <c r="CJ14" s="101" t="s">
        <v>37</v>
      </c>
      <c r="CK14" s="176" t="s">
        <v>37</v>
      </c>
      <c r="CL14" s="638">
        <f t="shared" ref="CL14:CL45" si="2">J14+AD14+AX14+BR14</f>
        <v>1449507.0529999998</v>
      </c>
      <c r="CM14" s="639">
        <f t="shared" ref="CM14:CM45" si="3">K14+AE14+AY14+BS14</f>
        <v>1435988.5499999998</v>
      </c>
      <c r="CN14" s="628" t="s">
        <v>37</v>
      </c>
      <c r="CO14" s="629" t="s">
        <v>37</v>
      </c>
      <c r="CP14" s="633">
        <f t="shared" ref="CP14:CP45" si="4">N14+AH14+BB14+BV14</f>
        <v>1424443.04</v>
      </c>
      <c r="CQ14" s="630">
        <f t="shared" ref="CQ14:CQ45" si="5">O14+AI14+BC14+BW14</f>
        <v>1398690.52</v>
      </c>
      <c r="CR14" s="628" t="s">
        <v>37</v>
      </c>
      <c r="CS14" s="629" t="s">
        <v>37</v>
      </c>
      <c r="CT14" s="633">
        <f t="shared" ref="CT14:CT45" si="6">R14+AL14+BF14+BZ14</f>
        <v>25064.012999999999</v>
      </c>
      <c r="CU14" s="630">
        <f t="shared" ref="CU14:CU45" si="7">S14+AM14+BG14+CA14</f>
        <v>37298.03</v>
      </c>
      <c r="CV14" s="628" t="s">
        <v>37</v>
      </c>
      <c r="CW14" s="629" t="s">
        <v>37</v>
      </c>
      <c r="CX14" s="640">
        <f t="shared" ref="CX14:CX24" si="8">CL14/CF14</f>
        <v>445.15295528530186</v>
      </c>
      <c r="CY14" s="641">
        <f t="shared" ref="CY14:CY24" si="9">CM14/CG14</f>
        <v>442.26448304536626</v>
      </c>
      <c r="CZ14" s="642">
        <f>CG14-CF14</f>
        <v>-9.2999999999997272</v>
      </c>
      <c r="DA14" s="494">
        <f>CZ14/CF14</f>
        <v>-2.856089920766454E-3</v>
      </c>
      <c r="DB14" s="628" t="s">
        <v>37</v>
      </c>
      <c r="DC14" s="629" t="s">
        <v>37</v>
      </c>
      <c r="DD14" s="631">
        <f>CM14-CL14</f>
        <v>-13518.503000000026</v>
      </c>
      <c r="DE14" s="100">
        <f>DD14/CL14</f>
        <v>-9.3262761102274033E-3</v>
      </c>
      <c r="DF14" s="630" t="s">
        <v>37</v>
      </c>
      <c r="DG14" s="643" t="s">
        <v>37</v>
      </c>
      <c r="DH14" s="631">
        <f>CQ14-CP14</f>
        <v>-25752.520000000019</v>
      </c>
      <c r="DI14" s="100">
        <f>DH14/CP14</f>
        <v>-1.807901002485857E-2</v>
      </c>
      <c r="DJ14" s="628" t="s">
        <v>37</v>
      </c>
      <c r="DK14" s="629" t="s">
        <v>37</v>
      </c>
      <c r="DL14" s="631">
        <f>CU14-CT14</f>
        <v>12234.017</v>
      </c>
      <c r="DM14" s="494">
        <f>DL14/CT14</f>
        <v>0.48811086237467244</v>
      </c>
      <c r="DN14" s="631" t="s">
        <v>37</v>
      </c>
      <c r="DO14" s="637" t="s">
        <v>37</v>
      </c>
      <c r="DP14" s="628">
        <f>CY14-CX14</f>
        <v>-2.8884722399355951</v>
      </c>
      <c r="DQ14" s="495">
        <f>DP14/CX14</f>
        <v>-6.4887185531192345E-3</v>
      </c>
    </row>
    <row r="15" spans="1:121" x14ac:dyDescent="0.3">
      <c r="A15" s="1303"/>
      <c r="B15" s="88"/>
      <c r="C15" s="364" t="s">
        <v>38</v>
      </c>
      <c r="D15" s="180">
        <v>446.1</v>
      </c>
      <c r="E15" s="181">
        <v>445.9</v>
      </c>
      <c r="F15" s="182">
        <v>0.2043518094365552</v>
      </c>
      <c r="G15" s="182">
        <v>0.20426019239578561</v>
      </c>
      <c r="H15" s="104" t="s">
        <v>37</v>
      </c>
      <c r="I15" s="183" t="s">
        <v>37</v>
      </c>
      <c r="J15" s="108">
        <v>282154.01299999998</v>
      </c>
      <c r="K15" s="127">
        <v>258218</v>
      </c>
      <c r="L15" s="105" t="s">
        <v>37</v>
      </c>
      <c r="M15" s="186" t="s">
        <v>37</v>
      </c>
      <c r="N15" s="126">
        <v>275888</v>
      </c>
      <c r="O15" s="127">
        <v>247992</v>
      </c>
      <c r="P15" s="412" t="s">
        <v>88</v>
      </c>
      <c r="Q15" s="413" t="s">
        <v>88</v>
      </c>
      <c r="R15" s="126">
        <v>6266.0130000000008</v>
      </c>
      <c r="S15" s="127">
        <v>10226</v>
      </c>
      <c r="T15" s="104" t="s">
        <v>37</v>
      </c>
      <c r="U15" s="183" t="s">
        <v>37</v>
      </c>
      <c r="V15" s="105">
        <v>632.49050212956729</v>
      </c>
      <c r="W15" s="414">
        <v>579.09396725723263</v>
      </c>
      <c r="X15" s="180">
        <v>444.9</v>
      </c>
      <c r="Y15" s="181">
        <v>444.6</v>
      </c>
      <c r="Z15" s="182">
        <v>0.20370879120879121</v>
      </c>
      <c r="AA15" s="415">
        <v>0.20357142857142857</v>
      </c>
      <c r="AB15" s="104" t="s">
        <v>37</v>
      </c>
      <c r="AC15" s="183" t="s">
        <v>37</v>
      </c>
      <c r="AD15" s="108">
        <v>279051</v>
      </c>
      <c r="AE15" s="127">
        <v>275875.73</v>
      </c>
      <c r="AF15" s="105" t="s">
        <v>37</v>
      </c>
      <c r="AG15" s="186" t="s">
        <v>37</v>
      </c>
      <c r="AH15" s="126">
        <v>272785</v>
      </c>
      <c r="AI15" s="199">
        <v>266230.74</v>
      </c>
      <c r="AJ15" s="104" t="s">
        <v>37</v>
      </c>
      <c r="AK15" s="183" t="s">
        <v>37</v>
      </c>
      <c r="AL15" s="126">
        <v>6266</v>
      </c>
      <c r="AM15" s="127">
        <v>9644.99</v>
      </c>
      <c r="AN15" s="104" t="s">
        <v>37</v>
      </c>
      <c r="AO15" s="183" t="s">
        <v>37</v>
      </c>
      <c r="AP15" s="105">
        <v>627.22184760620371</v>
      </c>
      <c r="AQ15" s="414">
        <v>620.50321637426896</v>
      </c>
      <c r="AR15" s="644">
        <v>452.5</v>
      </c>
      <c r="AS15" s="645">
        <v>451.9</v>
      </c>
      <c r="AT15" s="103">
        <v>0.20493659420289856</v>
      </c>
      <c r="AU15" s="103">
        <v>0.20466485507246376</v>
      </c>
      <c r="AV15" s="646" t="s">
        <v>37</v>
      </c>
      <c r="AW15" s="647" t="s">
        <v>37</v>
      </c>
      <c r="AX15" s="648">
        <v>273703</v>
      </c>
      <c r="AY15" s="649">
        <v>284273.55</v>
      </c>
      <c r="AZ15" s="650" t="s">
        <v>37</v>
      </c>
      <c r="BA15" s="651" t="s">
        <v>37</v>
      </c>
      <c r="BB15" s="652">
        <v>267641</v>
      </c>
      <c r="BC15" s="649">
        <v>276304.51</v>
      </c>
      <c r="BD15" s="646" t="s">
        <v>37</v>
      </c>
      <c r="BE15" s="647" t="s">
        <v>37</v>
      </c>
      <c r="BF15" s="652">
        <v>6062</v>
      </c>
      <c r="BG15" s="649">
        <v>7969.04</v>
      </c>
      <c r="BH15" s="646" t="s">
        <v>37</v>
      </c>
      <c r="BI15" s="647" t="s">
        <v>37</v>
      </c>
      <c r="BJ15" s="650">
        <v>604.8685082872928</v>
      </c>
      <c r="BK15" s="650">
        <v>629.06295640628457</v>
      </c>
      <c r="BL15" s="644">
        <v>448.4</v>
      </c>
      <c r="BM15" s="645">
        <v>448.5</v>
      </c>
      <c r="BN15" s="103">
        <v>0.20298777727478495</v>
      </c>
      <c r="BO15" s="103">
        <v>0.20303304662743324</v>
      </c>
      <c r="BP15" s="646" t="s">
        <v>37</v>
      </c>
      <c r="BQ15" s="647" t="s">
        <v>37</v>
      </c>
      <c r="BR15" s="648">
        <v>278520</v>
      </c>
      <c r="BS15" s="649">
        <v>274519.76</v>
      </c>
      <c r="BT15" s="650" t="s">
        <v>37</v>
      </c>
      <c r="BU15" s="651"/>
      <c r="BV15" s="652">
        <v>272050</v>
      </c>
      <c r="BW15" s="653">
        <v>265061.76000000001</v>
      </c>
      <c r="BX15" s="646" t="s">
        <v>37</v>
      </c>
      <c r="BY15" s="647" t="s">
        <v>37</v>
      </c>
      <c r="BZ15" s="652">
        <v>6470</v>
      </c>
      <c r="CA15" s="649">
        <v>9458</v>
      </c>
      <c r="CB15" s="646" t="s">
        <v>37</v>
      </c>
      <c r="CC15" s="647" t="s">
        <v>37</v>
      </c>
      <c r="CD15" s="650">
        <v>621.14183764495988</v>
      </c>
      <c r="CE15" s="654">
        <v>612.08419175027871</v>
      </c>
      <c r="CF15" s="655">
        <f t="shared" si="0"/>
        <v>1791.9</v>
      </c>
      <c r="CG15" s="656">
        <f t="shared" si="1"/>
        <v>1790.9</v>
      </c>
      <c r="CH15" s="657">
        <f t="shared" ref="CH15:CI19" si="10">CF15/8784*100</f>
        <v>20.399590163934427</v>
      </c>
      <c r="CI15" s="658">
        <f t="shared" si="10"/>
        <v>20.388205828779601</v>
      </c>
      <c r="CJ15" s="104" t="s">
        <v>37</v>
      </c>
      <c r="CK15" s="183" t="s">
        <v>37</v>
      </c>
      <c r="CL15" s="652">
        <f t="shared" si="2"/>
        <v>1113428.013</v>
      </c>
      <c r="CM15" s="650">
        <f t="shared" si="3"/>
        <v>1092887.04</v>
      </c>
      <c r="CN15" s="646" t="s">
        <v>37</v>
      </c>
      <c r="CO15" s="647" t="s">
        <v>37</v>
      </c>
      <c r="CP15" s="652">
        <f t="shared" si="4"/>
        <v>1088364</v>
      </c>
      <c r="CQ15" s="649">
        <f t="shared" si="5"/>
        <v>1055589.01</v>
      </c>
      <c r="CR15" s="646" t="s">
        <v>37</v>
      </c>
      <c r="CS15" s="647" t="s">
        <v>37</v>
      </c>
      <c r="CT15" s="652">
        <f t="shared" si="6"/>
        <v>25064.012999999999</v>
      </c>
      <c r="CU15" s="649">
        <f t="shared" si="7"/>
        <v>37298.03</v>
      </c>
      <c r="CV15" s="646" t="s">
        <v>37</v>
      </c>
      <c r="CW15" s="647" t="s">
        <v>37</v>
      </c>
      <c r="CX15" s="652">
        <f t="shared" si="8"/>
        <v>621.36727105307216</v>
      </c>
      <c r="CY15" s="659">
        <f t="shared" si="9"/>
        <v>610.24459210452846</v>
      </c>
      <c r="CZ15" s="660">
        <f t="shared" ref="CZ15:CZ63" si="11">CG15-CF15</f>
        <v>-1</v>
      </c>
      <c r="DA15" s="496">
        <f t="shared" ref="DA15:DA63" si="12">CZ15/CF15</f>
        <v>-5.5806685640939779E-4</v>
      </c>
      <c r="DB15" s="646" t="s">
        <v>37</v>
      </c>
      <c r="DC15" s="647" t="s">
        <v>37</v>
      </c>
      <c r="DD15" s="661">
        <f t="shared" ref="DD15:DD63" si="13">CM15-CL15</f>
        <v>-20540.972999999998</v>
      </c>
      <c r="DE15" s="169">
        <f t="shared" ref="DE15:DE63" si="14">DD15/CL15</f>
        <v>-1.8448406866156328E-2</v>
      </c>
      <c r="DF15" s="662" t="s">
        <v>37</v>
      </c>
      <c r="DG15" s="663" t="s">
        <v>37</v>
      </c>
      <c r="DH15" s="661">
        <f t="shared" ref="DH15:DH22" si="15">CQ15-CP15</f>
        <v>-32774.989999999991</v>
      </c>
      <c r="DI15" s="169">
        <f>DH15/CP15</f>
        <v>-3.0113996787839353E-2</v>
      </c>
      <c r="DJ15" s="646" t="s">
        <v>37</v>
      </c>
      <c r="DK15" s="647" t="s">
        <v>37</v>
      </c>
      <c r="DL15" s="661">
        <f t="shared" ref="DL15:DL63" si="16">CU15-CT15</f>
        <v>12234.017</v>
      </c>
      <c r="DM15" s="496">
        <f>DL15/CT15</f>
        <v>0.48811086237467244</v>
      </c>
      <c r="DN15" s="661" t="s">
        <v>37</v>
      </c>
      <c r="DO15" s="664" t="s">
        <v>37</v>
      </c>
      <c r="DP15" s="665">
        <f t="shared" ref="DP15:DP63" si="17">CY15-CX15</f>
        <v>-11.122678948543694</v>
      </c>
      <c r="DQ15" s="497">
        <f t="shared" ref="DQ15:DQ63" si="18">DP15/CX15</f>
        <v>-1.790032959041012E-2</v>
      </c>
    </row>
    <row r="16" spans="1:121" x14ac:dyDescent="0.3">
      <c r="A16" s="1303"/>
      <c r="B16" s="88"/>
      <c r="C16" s="364" t="s">
        <v>39</v>
      </c>
      <c r="D16" s="180">
        <v>87.9</v>
      </c>
      <c r="E16" s="181">
        <v>83.2</v>
      </c>
      <c r="F16" s="182">
        <v>4.0265689418231797E-2</v>
      </c>
      <c r="G16" s="182">
        <v>3.8112688960146586E-2</v>
      </c>
      <c r="H16" s="104" t="s">
        <v>37</v>
      </c>
      <c r="I16" s="183" t="s">
        <v>37</v>
      </c>
      <c r="J16" s="104">
        <v>0</v>
      </c>
      <c r="K16" s="125">
        <v>0</v>
      </c>
      <c r="L16" s="105" t="s">
        <v>37</v>
      </c>
      <c r="M16" s="186" t="s">
        <v>37</v>
      </c>
      <c r="N16" s="126">
        <v>0</v>
      </c>
      <c r="O16" s="127">
        <v>0</v>
      </c>
      <c r="P16" s="412" t="s">
        <v>88</v>
      </c>
      <c r="Q16" s="413" t="s">
        <v>88</v>
      </c>
      <c r="R16" s="126">
        <v>0</v>
      </c>
      <c r="S16" s="127">
        <v>0</v>
      </c>
      <c r="T16" s="104" t="s">
        <v>37</v>
      </c>
      <c r="U16" s="183" t="s">
        <v>37</v>
      </c>
      <c r="V16" s="105">
        <v>0</v>
      </c>
      <c r="W16" s="414">
        <v>0</v>
      </c>
      <c r="X16" s="180">
        <v>87</v>
      </c>
      <c r="Y16" s="181">
        <v>84.7</v>
      </c>
      <c r="Z16" s="182">
        <v>3.9835164835164832E-2</v>
      </c>
      <c r="AA16" s="415">
        <v>3.8782051282051283E-2</v>
      </c>
      <c r="AB16" s="104" t="s">
        <v>37</v>
      </c>
      <c r="AC16" s="183" t="s">
        <v>37</v>
      </c>
      <c r="AD16" s="104">
        <v>0</v>
      </c>
      <c r="AE16" s="125">
        <v>0</v>
      </c>
      <c r="AF16" s="105" t="s">
        <v>37</v>
      </c>
      <c r="AG16" s="186" t="s">
        <v>37</v>
      </c>
      <c r="AH16" s="126">
        <v>0</v>
      </c>
      <c r="AI16" s="311"/>
      <c r="AJ16" s="104" t="s">
        <v>37</v>
      </c>
      <c r="AK16" s="183" t="s">
        <v>37</v>
      </c>
      <c r="AL16" s="126">
        <v>0</v>
      </c>
      <c r="AM16" s="127">
        <v>0</v>
      </c>
      <c r="AN16" s="104" t="s">
        <v>37</v>
      </c>
      <c r="AO16" s="183" t="s">
        <v>37</v>
      </c>
      <c r="AP16" s="105">
        <v>0</v>
      </c>
      <c r="AQ16" s="414" t="s">
        <v>37</v>
      </c>
      <c r="AR16" s="644">
        <v>87.9</v>
      </c>
      <c r="AS16" s="645">
        <v>87.9</v>
      </c>
      <c r="AT16" s="103">
        <v>3.9809782608695651E-2</v>
      </c>
      <c r="AU16" s="103">
        <v>3.9809782608695651E-2</v>
      </c>
      <c r="AV16" s="646" t="s">
        <v>37</v>
      </c>
      <c r="AW16" s="647" t="s">
        <v>37</v>
      </c>
      <c r="AX16" s="646">
        <v>0</v>
      </c>
      <c r="AY16" s="662">
        <v>0</v>
      </c>
      <c r="AZ16" s="650" t="s">
        <v>37</v>
      </c>
      <c r="BA16" s="651" t="s">
        <v>37</v>
      </c>
      <c r="BB16" s="652">
        <v>0</v>
      </c>
      <c r="BC16" s="649">
        <v>0</v>
      </c>
      <c r="BD16" s="646" t="s">
        <v>37</v>
      </c>
      <c r="BE16" s="647" t="s">
        <v>37</v>
      </c>
      <c r="BF16" s="652">
        <v>0</v>
      </c>
      <c r="BG16" s="649">
        <v>0</v>
      </c>
      <c r="BH16" s="646" t="s">
        <v>37</v>
      </c>
      <c r="BI16" s="647" t="s">
        <v>37</v>
      </c>
      <c r="BJ16" s="650">
        <v>0</v>
      </c>
      <c r="BK16" s="650">
        <v>0</v>
      </c>
      <c r="BL16" s="644">
        <v>87.9</v>
      </c>
      <c r="BM16" s="645">
        <v>84.2</v>
      </c>
      <c r="BN16" s="103">
        <v>3.9791760977818016E-2</v>
      </c>
      <c r="BO16" s="103">
        <v>3.8116794929832505E-2</v>
      </c>
      <c r="BP16" s="646" t="s">
        <v>37</v>
      </c>
      <c r="BQ16" s="647" t="s">
        <v>37</v>
      </c>
      <c r="BR16" s="646">
        <v>0</v>
      </c>
      <c r="BS16" s="662">
        <v>0</v>
      </c>
      <c r="BT16" s="650" t="s">
        <v>37</v>
      </c>
      <c r="BU16" s="651"/>
      <c r="BV16" s="652">
        <v>0</v>
      </c>
      <c r="BW16" s="666">
        <v>0</v>
      </c>
      <c r="BX16" s="646" t="s">
        <v>37</v>
      </c>
      <c r="BY16" s="647" t="s">
        <v>37</v>
      </c>
      <c r="BZ16" s="652"/>
      <c r="CA16" s="649"/>
      <c r="CB16" s="646" t="s">
        <v>37</v>
      </c>
      <c r="CC16" s="647" t="s">
        <v>37</v>
      </c>
      <c r="CD16" s="650">
        <v>0</v>
      </c>
      <c r="CE16" s="654">
        <v>0</v>
      </c>
      <c r="CF16" s="655">
        <f t="shared" si="0"/>
        <v>350.70000000000005</v>
      </c>
      <c r="CG16" s="656">
        <f t="shared" si="1"/>
        <v>340</v>
      </c>
      <c r="CH16" s="657">
        <f t="shared" si="10"/>
        <v>3.9924863387978147</v>
      </c>
      <c r="CI16" s="658">
        <f t="shared" si="10"/>
        <v>3.8706739526411655</v>
      </c>
      <c r="CJ16" s="104" t="s">
        <v>37</v>
      </c>
      <c r="CK16" s="183" t="s">
        <v>37</v>
      </c>
      <c r="CL16" s="652">
        <f t="shared" si="2"/>
        <v>0</v>
      </c>
      <c r="CM16" s="650">
        <f t="shared" si="3"/>
        <v>0</v>
      </c>
      <c r="CN16" s="646" t="s">
        <v>37</v>
      </c>
      <c r="CO16" s="647" t="s">
        <v>37</v>
      </c>
      <c r="CP16" s="652">
        <f t="shared" si="4"/>
        <v>0</v>
      </c>
      <c r="CQ16" s="649">
        <f t="shared" si="5"/>
        <v>0</v>
      </c>
      <c r="CR16" s="646" t="s">
        <v>37</v>
      </c>
      <c r="CS16" s="647" t="s">
        <v>37</v>
      </c>
      <c r="CT16" s="652">
        <f t="shared" si="6"/>
        <v>0</v>
      </c>
      <c r="CU16" s="649">
        <f t="shared" si="7"/>
        <v>0</v>
      </c>
      <c r="CV16" s="646" t="s">
        <v>37</v>
      </c>
      <c r="CW16" s="647" t="s">
        <v>37</v>
      </c>
      <c r="CX16" s="652">
        <f t="shared" si="8"/>
        <v>0</v>
      </c>
      <c r="CY16" s="659">
        <f t="shared" si="9"/>
        <v>0</v>
      </c>
      <c r="CZ16" s="660">
        <f t="shared" si="11"/>
        <v>-10.700000000000045</v>
      </c>
      <c r="DA16" s="496">
        <f t="shared" si="12"/>
        <v>-3.0510407755916864E-2</v>
      </c>
      <c r="DB16" s="646" t="s">
        <v>37</v>
      </c>
      <c r="DC16" s="647" t="s">
        <v>37</v>
      </c>
      <c r="DD16" s="661">
        <f t="shared" si="13"/>
        <v>0</v>
      </c>
      <c r="DE16" s="169" t="s">
        <v>37</v>
      </c>
      <c r="DF16" s="662" t="s">
        <v>37</v>
      </c>
      <c r="DG16" s="663" t="s">
        <v>37</v>
      </c>
      <c r="DH16" s="661">
        <f t="shared" si="15"/>
        <v>0</v>
      </c>
      <c r="DI16" s="169" t="s">
        <v>37</v>
      </c>
      <c r="DJ16" s="646" t="s">
        <v>37</v>
      </c>
      <c r="DK16" s="647" t="s">
        <v>37</v>
      </c>
      <c r="DL16" s="661">
        <f t="shared" si="16"/>
        <v>0</v>
      </c>
      <c r="DM16" s="496" t="s">
        <v>37</v>
      </c>
      <c r="DN16" s="661" t="s">
        <v>37</v>
      </c>
      <c r="DO16" s="664" t="s">
        <v>37</v>
      </c>
      <c r="DP16" s="665">
        <f t="shared" si="17"/>
        <v>0</v>
      </c>
      <c r="DQ16" s="497" t="s">
        <v>37</v>
      </c>
    </row>
    <row r="17" spans="1:121" x14ac:dyDescent="0.3">
      <c r="A17" s="1303"/>
      <c r="B17" s="365"/>
      <c r="C17" s="366" t="s">
        <v>40</v>
      </c>
      <c r="D17" s="180">
        <v>72.099999999999994</v>
      </c>
      <c r="E17" s="181">
        <v>71.599999999999994</v>
      </c>
      <c r="F17" s="182">
        <v>3.3027943197434718E-2</v>
      </c>
      <c r="G17" s="182">
        <v>3.2798900595510765E-2</v>
      </c>
      <c r="H17" s="104" t="s">
        <v>37</v>
      </c>
      <c r="I17" s="183" t="s">
        <v>37</v>
      </c>
      <c r="J17" s="104">
        <v>0</v>
      </c>
      <c r="K17" s="125">
        <v>0</v>
      </c>
      <c r="L17" s="105" t="s">
        <v>37</v>
      </c>
      <c r="M17" s="186" t="s">
        <v>37</v>
      </c>
      <c r="N17" s="126">
        <v>0</v>
      </c>
      <c r="O17" s="127">
        <v>0</v>
      </c>
      <c r="P17" s="412" t="s">
        <v>88</v>
      </c>
      <c r="Q17" s="413" t="s">
        <v>88</v>
      </c>
      <c r="R17" s="126">
        <v>0</v>
      </c>
      <c r="S17" s="127">
        <v>0</v>
      </c>
      <c r="T17" s="104" t="s">
        <v>37</v>
      </c>
      <c r="U17" s="183" t="s">
        <v>37</v>
      </c>
      <c r="V17" s="105">
        <v>0</v>
      </c>
      <c r="W17" s="414">
        <v>0</v>
      </c>
      <c r="X17" s="180">
        <v>72</v>
      </c>
      <c r="Y17" s="181">
        <v>71.099999999999994</v>
      </c>
      <c r="Z17" s="182">
        <v>3.2967032967032968E-2</v>
      </c>
      <c r="AA17" s="415">
        <v>3.255494505494505E-2</v>
      </c>
      <c r="AB17" s="104" t="s">
        <v>37</v>
      </c>
      <c r="AC17" s="183" t="s">
        <v>37</v>
      </c>
      <c r="AD17" s="104">
        <v>0</v>
      </c>
      <c r="AE17" s="125">
        <v>0</v>
      </c>
      <c r="AF17" s="105" t="s">
        <v>37</v>
      </c>
      <c r="AG17" s="186" t="s">
        <v>37</v>
      </c>
      <c r="AH17" s="126">
        <v>0</v>
      </c>
      <c r="AI17" s="311"/>
      <c r="AJ17" s="104" t="s">
        <v>37</v>
      </c>
      <c r="AK17" s="183" t="s">
        <v>37</v>
      </c>
      <c r="AL17" s="126">
        <v>0</v>
      </c>
      <c r="AM17" s="127">
        <v>0</v>
      </c>
      <c r="AN17" s="104" t="s">
        <v>37</v>
      </c>
      <c r="AO17" s="183" t="s">
        <v>37</v>
      </c>
      <c r="AP17" s="105">
        <v>0</v>
      </c>
      <c r="AQ17" s="414" t="s">
        <v>37</v>
      </c>
      <c r="AR17" s="644">
        <v>72.5</v>
      </c>
      <c r="AS17" s="645">
        <v>72.5</v>
      </c>
      <c r="AT17" s="103">
        <v>3.2835144927536232E-2</v>
      </c>
      <c r="AU17" s="103">
        <v>3.2835144927536232E-2</v>
      </c>
      <c r="AV17" s="646" t="s">
        <v>37</v>
      </c>
      <c r="AW17" s="647" t="s">
        <v>37</v>
      </c>
      <c r="AX17" s="646">
        <v>0</v>
      </c>
      <c r="AY17" s="662">
        <v>0</v>
      </c>
      <c r="AZ17" s="650" t="s">
        <v>37</v>
      </c>
      <c r="BA17" s="651" t="s">
        <v>37</v>
      </c>
      <c r="BB17" s="652">
        <v>0</v>
      </c>
      <c r="BC17" s="649">
        <v>0</v>
      </c>
      <c r="BD17" s="646" t="s">
        <v>37</v>
      </c>
      <c r="BE17" s="647" t="s">
        <v>37</v>
      </c>
      <c r="BF17" s="652">
        <v>0</v>
      </c>
      <c r="BG17" s="649">
        <v>0</v>
      </c>
      <c r="BH17" s="646" t="s">
        <v>37</v>
      </c>
      <c r="BI17" s="647" t="s">
        <v>37</v>
      </c>
      <c r="BJ17" s="650">
        <v>0</v>
      </c>
      <c r="BK17" s="650">
        <v>0</v>
      </c>
      <c r="BL17" s="644">
        <v>72.2</v>
      </c>
      <c r="BM17" s="645">
        <v>71</v>
      </c>
      <c r="BN17" s="103">
        <v>3.2684472612041646E-2</v>
      </c>
      <c r="BO17" s="103">
        <v>3.2141240380262559E-2</v>
      </c>
      <c r="BP17" s="646" t="s">
        <v>37</v>
      </c>
      <c r="BQ17" s="647" t="s">
        <v>37</v>
      </c>
      <c r="BR17" s="646">
        <v>0</v>
      </c>
      <c r="BS17" s="662">
        <v>0</v>
      </c>
      <c r="BT17" s="650" t="s">
        <v>37</v>
      </c>
      <c r="BU17" s="651"/>
      <c r="BV17" s="652">
        <v>0</v>
      </c>
      <c r="BW17" s="666">
        <v>0</v>
      </c>
      <c r="BX17" s="646" t="s">
        <v>37</v>
      </c>
      <c r="BY17" s="647" t="s">
        <v>37</v>
      </c>
      <c r="BZ17" s="652"/>
      <c r="CA17" s="649"/>
      <c r="CB17" s="646" t="s">
        <v>37</v>
      </c>
      <c r="CC17" s="647" t="s">
        <v>37</v>
      </c>
      <c r="CD17" s="650">
        <v>0</v>
      </c>
      <c r="CE17" s="654">
        <v>0</v>
      </c>
      <c r="CF17" s="655">
        <f t="shared" si="0"/>
        <v>288.8</v>
      </c>
      <c r="CG17" s="656">
        <f t="shared" si="1"/>
        <v>286.2</v>
      </c>
      <c r="CH17" s="657">
        <f t="shared" si="10"/>
        <v>3.2877959927140257</v>
      </c>
      <c r="CI17" s="658">
        <f t="shared" si="10"/>
        <v>3.2581967213114753</v>
      </c>
      <c r="CJ17" s="104" t="s">
        <v>37</v>
      </c>
      <c r="CK17" s="183" t="s">
        <v>37</v>
      </c>
      <c r="CL17" s="652">
        <f t="shared" si="2"/>
        <v>0</v>
      </c>
      <c r="CM17" s="650">
        <f t="shared" si="3"/>
        <v>0</v>
      </c>
      <c r="CN17" s="646" t="s">
        <v>37</v>
      </c>
      <c r="CO17" s="647" t="s">
        <v>37</v>
      </c>
      <c r="CP17" s="652">
        <f t="shared" si="4"/>
        <v>0</v>
      </c>
      <c r="CQ17" s="649">
        <f t="shared" si="5"/>
        <v>0</v>
      </c>
      <c r="CR17" s="646" t="s">
        <v>37</v>
      </c>
      <c r="CS17" s="647" t="s">
        <v>37</v>
      </c>
      <c r="CT17" s="652">
        <f t="shared" si="6"/>
        <v>0</v>
      </c>
      <c r="CU17" s="649">
        <f t="shared" si="7"/>
        <v>0</v>
      </c>
      <c r="CV17" s="646" t="s">
        <v>37</v>
      </c>
      <c r="CW17" s="647" t="s">
        <v>37</v>
      </c>
      <c r="CX17" s="652">
        <f t="shared" si="8"/>
        <v>0</v>
      </c>
      <c r="CY17" s="659">
        <f t="shared" si="9"/>
        <v>0</v>
      </c>
      <c r="CZ17" s="660">
        <f t="shared" si="11"/>
        <v>-2.6000000000000227</v>
      </c>
      <c r="DA17" s="496">
        <f t="shared" si="12"/>
        <v>-9.0027700831025719E-3</v>
      </c>
      <c r="DB17" s="646" t="s">
        <v>37</v>
      </c>
      <c r="DC17" s="647" t="s">
        <v>37</v>
      </c>
      <c r="DD17" s="661">
        <f t="shared" si="13"/>
        <v>0</v>
      </c>
      <c r="DE17" s="169" t="s">
        <v>37</v>
      </c>
      <c r="DF17" s="662" t="s">
        <v>37</v>
      </c>
      <c r="DG17" s="663" t="s">
        <v>37</v>
      </c>
      <c r="DH17" s="661">
        <f t="shared" si="15"/>
        <v>0</v>
      </c>
      <c r="DI17" s="169" t="s">
        <v>37</v>
      </c>
      <c r="DJ17" s="646" t="s">
        <v>37</v>
      </c>
      <c r="DK17" s="647" t="s">
        <v>37</v>
      </c>
      <c r="DL17" s="661">
        <f t="shared" si="16"/>
        <v>0</v>
      </c>
      <c r="DM17" s="496" t="s">
        <v>37</v>
      </c>
      <c r="DN17" s="661" t="s">
        <v>37</v>
      </c>
      <c r="DO17" s="664" t="s">
        <v>37</v>
      </c>
      <c r="DP17" s="665">
        <f t="shared" si="17"/>
        <v>0</v>
      </c>
      <c r="DQ17" s="497" t="s">
        <v>37</v>
      </c>
    </row>
    <row r="18" spans="1:121" x14ac:dyDescent="0.3">
      <c r="A18" s="1303"/>
      <c r="B18" s="365"/>
      <c r="C18" s="366" t="s">
        <v>41</v>
      </c>
      <c r="D18" s="180">
        <v>186.2</v>
      </c>
      <c r="E18" s="181">
        <v>188.1</v>
      </c>
      <c r="F18" s="182">
        <v>8.5295464956481895E-2</v>
      </c>
      <c r="G18" s="182">
        <v>8.6165826843792939E-2</v>
      </c>
      <c r="H18" s="104" t="s">
        <v>37</v>
      </c>
      <c r="I18" s="183" t="s">
        <v>37</v>
      </c>
      <c r="J18" s="104">
        <v>85242</v>
      </c>
      <c r="K18" s="125">
        <v>75914</v>
      </c>
      <c r="L18" s="105" t="s">
        <v>37</v>
      </c>
      <c r="M18" s="186" t="s">
        <v>37</v>
      </c>
      <c r="N18" s="126">
        <v>85242</v>
      </c>
      <c r="O18" s="127">
        <v>75914</v>
      </c>
      <c r="P18" s="412" t="s">
        <v>88</v>
      </c>
      <c r="Q18" s="413" t="s">
        <v>88</v>
      </c>
      <c r="R18" s="126">
        <v>0</v>
      </c>
      <c r="S18" s="127">
        <v>0</v>
      </c>
      <c r="T18" s="104" t="s">
        <v>37</v>
      </c>
      <c r="U18" s="183" t="s">
        <v>37</v>
      </c>
      <c r="V18" s="105">
        <v>457.79806659505908</v>
      </c>
      <c r="W18" s="414">
        <v>403.58320042530568</v>
      </c>
      <c r="X18" s="180">
        <v>186.2</v>
      </c>
      <c r="Y18" s="181">
        <v>188.7</v>
      </c>
      <c r="Z18" s="182">
        <v>8.5256410256410245E-2</v>
      </c>
      <c r="AA18" s="415">
        <v>8.6401098901098899E-2</v>
      </c>
      <c r="AB18" s="104" t="s">
        <v>37</v>
      </c>
      <c r="AC18" s="183" t="s">
        <v>37</v>
      </c>
      <c r="AD18" s="104">
        <v>66587</v>
      </c>
      <c r="AE18" s="125">
        <v>79109.189999999988</v>
      </c>
      <c r="AF18" s="105" t="s">
        <v>37</v>
      </c>
      <c r="AG18" s="186" t="s">
        <v>37</v>
      </c>
      <c r="AH18" s="126">
        <v>66587</v>
      </c>
      <c r="AI18" s="127">
        <v>79109.189999999988</v>
      </c>
      <c r="AJ18" s="104" t="s">
        <v>37</v>
      </c>
      <c r="AK18" s="183" t="s">
        <v>37</v>
      </c>
      <c r="AL18" s="126">
        <v>0</v>
      </c>
      <c r="AM18" s="127">
        <v>0</v>
      </c>
      <c r="AN18" s="104" t="s">
        <v>37</v>
      </c>
      <c r="AO18" s="183" t="s">
        <v>37</v>
      </c>
      <c r="AP18" s="105">
        <v>357.61009667024706</v>
      </c>
      <c r="AQ18" s="414">
        <v>419.2325914149443</v>
      </c>
      <c r="AR18" s="644">
        <v>192.4</v>
      </c>
      <c r="AS18" s="645">
        <v>192.4</v>
      </c>
      <c r="AT18" s="103">
        <v>8.7137681159420291E-2</v>
      </c>
      <c r="AU18" s="103">
        <v>8.7137681159420291E-2</v>
      </c>
      <c r="AV18" s="646" t="s">
        <v>37</v>
      </c>
      <c r="AW18" s="647" t="s">
        <v>37</v>
      </c>
      <c r="AX18" s="646">
        <v>88505</v>
      </c>
      <c r="AY18" s="662">
        <v>85428.08</v>
      </c>
      <c r="AZ18" s="650" t="s">
        <v>37</v>
      </c>
      <c r="BA18" s="651" t="s">
        <v>37</v>
      </c>
      <c r="BB18" s="652">
        <v>88505</v>
      </c>
      <c r="BC18" s="649">
        <v>85428.08</v>
      </c>
      <c r="BD18" s="646" t="s">
        <v>37</v>
      </c>
      <c r="BE18" s="647" t="s">
        <v>37</v>
      </c>
      <c r="BF18" s="652">
        <v>0</v>
      </c>
      <c r="BG18" s="649">
        <v>0</v>
      </c>
      <c r="BH18" s="646" t="s">
        <v>37</v>
      </c>
      <c r="BI18" s="647" t="s">
        <v>37</v>
      </c>
      <c r="BJ18" s="650">
        <v>460.00519750519749</v>
      </c>
      <c r="BK18" s="650">
        <v>444.0128898128898</v>
      </c>
      <c r="BL18" s="644">
        <v>190.1</v>
      </c>
      <c r="BM18" s="645">
        <v>190.6</v>
      </c>
      <c r="BN18" s="103">
        <v>8.60570393843368E-2</v>
      </c>
      <c r="BO18" s="103">
        <v>8.6283386147578092E-2</v>
      </c>
      <c r="BP18" s="646" t="s">
        <v>37</v>
      </c>
      <c r="BQ18" s="647" t="s">
        <v>37</v>
      </c>
      <c r="BR18" s="646">
        <v>87781.2</v>
      </c>
      <c r="BS18" s="662">
        <v>94074.65</v>
      </c>
      <c r="BT18" s="650" t="s">
        <v>37</v>
      </c>
      <c r="BU18" s="651"/>
      <c r="BV18" s="652">
        <v>87781.2</v>
      </c>
      <c r="BW18" s="649">
        <v>94074.65</v>
      </c>
      <c r="BX18" s="646" t="s">
        <v>37</v>
      </c>
      <c r="BY18" s="647" t="s">
        <v>37</v>
      </c>
      <c r="BZ18" s="652"/>
      <c r="CA18" s="649"/>
      <c r="CB18" s="646" t="s">
        <v>37</v>
      </c>
      <c r="CC18" s="647" t="s">
        <v>37</v>
      </c>
      <c r="CD18" s="650">
        <v>461.76328248290372</v>
      </c>
      <c r="CE18" s="654">
        <v>493.57109129066106</v>
      </c>
      <c r="CF18" s="655">
        <f t="shared" si="0"/>
        <v>754.9</v>
      </c>
      <c r="CG18" s="656">
        <f t="shared" si="1"/>
        <v>759.8</v>
      </c>
      <c r="CH18" s="657">
        <f t="shared" si="10"/>
        <v>8.5940346083788697</v>
      </c>
      <c r="CI18" s="658">
        <f t="shared" si="10"/>
        <v>8.6498178506375236</v>
      </c>
      <c r="CJ18" s="104" t="s">
        <v>37</v>
      </c>
      <c r="CK18" s="183" t="s">
        <v>37</v>
      </c>
      <c r="CL18" s="652">
        <f t="shared" si="2"/>
        <v>328115.20000000001</v>
      </c>
      <c r="CM18" s="650">
        <f t="shared" si="3"/>
        <v>334525.92000000004</v>
      </c>
      <c r="CN18" s="646" t="s">
        <v>37</v>
      </c>
      <c r="CO18" s="647" t="s">
        <v>37</v>
      </c>
      <c r="CP18" s="652">
        <f t="shared" si="4"/>
        <v>328115.20000000001</v>
      </c>
      <c r="CQ18" s="649">
        <f t="shared" si="5"/>
        <v>334525.92000000004</v>
      </c>
      <c r="CR18" s="646" t="s">
        <v>37</v>
      </c>
      <c r="CS18" s="647" t="s">
        <v>37</v>
      </c>
      <c r="CT18" s="652">
        <f t="shared" si="6"/>
        <v>0</v>
      </c>
      <c r="CU18" s="649">
        <f t="shared" si="7"/>
        <v>0</v>
      </c>
      <c r="CV18" s="646" t="s">
        <v>37</v>
      </c>
      <c r="CW18" s="647" t="s">
        <v>37</v>
      </c>
      <c r="CX18" s="652">
        <f t="shared" si="8"/>
        <v>434.64723804477416</v>
      </c>
      <c r="CY18" s="659">
        <f t="shared" si="9"/>
        <v>440.28154777573053</v>
      </c>
      <c r="CZ18" s="660">
        <f t="shared" si="11"/>
        <v>4.8999999999999773</v>
      </c>
      <c r="DA18" s="496">
        <f t="shared" si="12"/>
        <v>6.4909259504569846E-3</v>
      </c>
      <c r="DB18" s="646" t="s">
        <v>37</v>
      </c>
      <c r="DC18" s="647" t="s">
        <v>37</v>
      </c>
      <c r="DD18" s="661">
        <f t="shared" si="13"/>
        <v>6410.7200000000303</v>
      </c>
      <c r="DE18" s="169">
        <f t="shared" si="14"/>
        <v>1.9538015916361173E-2</v>
      </c>
      <c r="DF18" s="662" t="s">
        <v>37</v>
      </c>
      <c r="DG18" s="663" t="s">
        <v>37</v>
      </c>
      <c r="DH18" s="661">
        <f t="shared" si="15"/>
        <v>6410.7200000000303</v>
      </c>
      <c r="DI18" s="169">
        <f>DH18/CP18</f>
        <v>1.9538015916361173E-2</v>
      </c>
      <c r="DJ18" s="646" t="s">
        <v>37</v>
      </c>
      <c r="DK18" s="647" t="s">
        <v>37</v>
      </c>
      <c r="DL18" s="661">
        <f t="shared" si="16"/>
        <v>0</v>
      </c>
      <c r="DM18" s="496" t="s">
        <v>37</v>
      </c>
      <c r="DN18" s="661" t="s">
        <v>37</v>
      </c>
      <c r="DO18" s="664" t="s">
        <v>37</v>
      </c>
      <c r="DP18" s="648">
        <f t="shared" si="17"/>
        <v>5.6343097309563746</v>
      </c>
      <c r="DQ18" s="498">
        <f t="shared" si="18"/>
        <v>1.2962948427561316E-2</v>
      </c>
    </row>
    <row r="19" spans="1:121" x14ac:dyDescent="0.3">
      <c r="A19" s="1303"/>
      <c r="B19" s="88"/>
      <c r="C19" s="364" t="s">
        <v>42</v>
      </c>
      <c r="D19" s="180">
        <v>17.399999999999999</v>
      </c>
      <c r="E19" s="181">
        <v>17.399999999999999</v>
      </c>
      <c r="F19" s="182">
        <v>7.9706825469537321E-3</v>
      </c>
      <c r="G19" s="182">
        <v>7.9706825469537321E-3</v>
      </c>
      <c r="H19" s="104" t="s">
        <v>37</v>
      </c>
      <c r="I19" s="183" t="s">
        <v>37</v>
      </c>
      <c r="J19" s="104">
        <v>1979.1200000000001</v>
      </c>
      <c r="K19" s="125">
        <v>2186</v>
      </c>
      <c r="L19" s="105" t="s">
        <v>37</v>
      </c>
      <c r="M19" s="186" t="s">
        <v>37</v>
      </c>
      <c r="N19" s="126">
        <v>1979.1200000000001</v>
      </c>
      <c r="O19" s="127">
        <v>2186</v>
      </c>
      <c r="P19" s="412" t="s">
        <v>88</v>
      </c>
      <c r="Q19" s="413" t="s">
        <v>88</v>
      </c>
      <c r="R19" s="126">
        <v>0</v>
      </c>
      <c r="S19" s="127">
        <v>0</v>
      </c>
      <c r="T19" s="104" t="s">
        <v>37</v>
      </c>
      <c r="U19" s="183" t="s">
        <v>37</v>
      </c>
      <c r="V19" s="105">
        <v>113.74252873563221</v>
      </c>
      <c r="W19" s="414">
        <v>125.632184908046</v>
      </c>
      <c r="X19" s="180">
        <v>17.3</v>
      </c>
      <c r="Y19" s="181">
        <v>17.3</v>
      </c>
      <c r="Z19" s="182">
        <v>7.9212454212454209E-3</v>
      </c>
      <c r="AA19" s="415">
        <v>7.9212454212454209E-3</v>
      </c>
      <c r="AB19" s="104" t="s">
        <v>37</v>
      </c>
      <c r="AC19" s="183" t="s">
        <v>37</v>
      </c>
      <c r="AD19" s="104">
        <v>1970.8</v>
      </c>
      <c r="AE19" s="125">
        <v>2039.23</v>
      </c>
      <c r="AF19" s="105" t="s">
        <v>37</v>
      </c>
      <c r="AG19" s="186" t="s">
        <v>37</v>
      </c>
      <c r="AH19" s="126">
        <v>1970.8</v>
      </c>
      <c r="AI19" s="311">
        <v>2039.23</v>
      </c>
      <c r="AJ19" s="104" t="s">
        <v>37</v>
      </c>
      <c r="AK19" s="183" t="s">
        <v>37</v>
      </c>
      <c r="AL19" s="126">
        <v>0</v>
      </c>
      <c r="AM19" s="127">
        <v>0</v>
      </c>
      <c r="AN19" s="104" t="s">
        <v>37</v>
      </c>
      <c r="AO19" s="183" t="s">
        <v>37</v>
      </c>
      <c r="AP19" s="105">
        <v>113.91907514450867</v>
      </c>
      <c r="AQ19" s="414">
        <v>117.87456647398844</v>
      </c>
      <c r="AR19" s="644">
        <v>17.8</v>
      </c>
      <c r="AS19" s="645">
        <v>17.8</v>
      </c>
      <c r="AT19" s="103">
        <v>8.0615942028985504E-3</v>
      </c>
      <c r="AU19" s="103">
        <v>8.0615942028985504E-3</v>
      </c>
      <c r="AV19" s="646" t="s">
        <v>37</v>
      </c>
      <c r="AW19" s="647" t="s">
        <v>37</v>
      </c>
      <c r="AX19" s="646">
        <v>2040</v>
      </c>
      <c r="AY19" s="662">
        <v>1835.3</v>
      </c>
      <c r="AZ19" s="650" t="s">
        <v>37</v>
      </c>
      <c r="BA19" s="651" t="s">
        <v>37</v>
      </c>
      <c r="BB19" s="652">
        <v>2040</v>
      </c>
      <c r="BC19" s="649">
        <v>1835.3</v>
      </c>
      <c r="BD19" s="646" t="s">
        <v>37</v>
      </c>
      <c r="BE19" s="647" t="s">
        <v>37</v>
      </c>
      <c r="BF19" s="652">
        <v>0</v>
      </c>
      <c r="BG19" s="649">
        <v>0</v>
      </c>
      <c r="BH19" s="646" t="s">
        <v>37</v>
      </c>
      <c r="BI19" s="647" t="s">
        <v>37</v>
      </c>
      <c r="BJ19" s="650">
        <v>114.6067415730337</v>
      </c>
      <c r="BK19" s="650">
        <v>103.1067415730337</v>
      </c>
      <c r="BL19" s="644">
        <v>17.399999999999999</v>
      </c>
      <c r="BM19" s="645">
        <v>17.5</v>
      </c>
      <c r="BN19" s="103">
        <v>7.8768673607967406E-3</v>
      </c>
      <c r="BO19" s="103">
        <v>7.9221367134449973E-3</v>
      </c>
      <c r="BP19" s="646" t="s">
        <v>37</v>
      </c>
      <c r="BQ19" s="647" t="s">
        <v>37</v>
      </c>
      <c r="BR19" s="646">
        <v>1973.92</v>
      </c>
      <c r="BS19" s="662">
        <v>2515.06</v>
      </c>
      <c r="BT19" s="650" t="s">
        <v>37</v>
      </c>
      <c r="BU19" s="651"/>
      <c r="BV19" s="652">
        <v>1973.92</v>
      </c>
      <c r="BW19" s="666">
        <v>2515.06</v>
      </c>
      <c r="BX19" s="646" t="s">
        <v>37</v>
      </c>
      <c r="BY19" s="647" t="s">
        <v>37</v>
      </c>
      <c r="BZ19" s="652"/>
      <c r="CA19" s="649"/>
      <c r="CB19" s="646" t="s">
        <v>37</v>
      </c>
      <c r="CC19" s="647" t="s">
        <v>37</v>
      </c>
      <c r="CD19" s="650">
        <v>113.44367816091956</v>
      </c>
      <c r="CE19" s="654">
        <v>143.71771428571429</v>
      </c>
      <c r="CF19" s="655">
        <f t="shared" si="0"/>
        <v>69.900000000000006</v>
      </c>
      <c r="CG19" s="656">
        <f t="shared" si="1"/>
        <v>70</v>
      </c>
      <c r="CH19" s="657">
        <f t="shared" si="10"/>
        <v>0.79576502732240439</v>
      </c>
      <c r="CI19" s="658">
        <f t="shared" si="10"/>
        <v>0.7969034608378871</v>
      </c>
      <c r="CJ19" s="104" t="s">
        <v>37</v>
      </c>
      <c r="CK19" s="183" t="s">
        <v>37</v>
      </c>
      <c r="CL19" s="652">
        <f t="shared" si="2"/>
        <v>7963.84</v>
      </c>
      <c r="CM19" s="650">
        <f t="shared" si="3"/>
        <v>8575.59</v>
      </c>
      <c r="CN19" s="646" t="s">
        <v>37</v>
      </c>
      <c r="CO19" s="647" t="s">
        <v>37</v>
      </c>
      <c r="CP19" s="652">
        <f t="shared" si="4"/>
        <v>7963.84</v>
      </c>
      <c r="CQ19" s="649">
        <f t="shared" si="5"/>
        <v>8575.59</v>
      </c>
      <c r="CR19" s="646" t="s">
        <v>37</v>
      </c>
      <c r="CS19" s="647" t="s">
        <v>37</v>
      </c>
      <c r="CT19" s="652">
        <f t="shared" si="6"/>
        <v>0</v>
      </c>
      <c r="CU19" s="649">
        <f t="shared" si="7"/>
        <v>0</v>
      </c>
      <c r="CV19" s="646" t="s">
        <v>37</v>
      </c>
      <c r="CW19" s="647" t="s">
        <v>37</v>
      </c>
      <c r="CX19" s="652">
        <f t="shared" si="8"/>
        <v>113.9319027181688</v>
      </c>
      <c r="CY19" s="659">
        <f t="shared" si="9"/>
        <v>122.50842857142857</v>
      </c>
      <c r="CZ19" s="660">
        <f t="shared" si="11"/>
        <v>9.9999999999994316E-2</v>
      </c>
      <c r="DA19" s="496">
        <f t="shared" si="12"/>
        <v>1.4306151645206624E-3</v>
      </c>
      <c r="DB19" s="646" t="s">
        <v>37</v>
      </c>
      <c r="DC19" s="647" t="s">
        <v>37</v>
      </c>
      <c r="DD19" s="661">
        <f t="shared" si="13"/>
        <v>611.75</v>
      </c>
      <c r="DE19" s="169" t="s">
        <v>37</v>
      </c>
      <c r="DF19" s="662" t="s">
        <v>37</v>
      </c>
      <c r="DG19" s="663" t="s">
        <v>37</v>
      </c>
      <c r="DH19" s="661">
        <f t="shared" si="15"/>
        <v>611.75</v>
      </c>
      <c r="DI19" s="169" t="s">
        <v>37</v>
      </c>
      <c r="DJ19" s="646" t="s">
        <v>37</v>
      </c>
      <c r="DK19" s="647" t="s">
        <v>37</v>
      </c>
      <c r="DL19" s="661">
        <f t="shared" si="16"/>
        <v>0</v>
      </c>
      <c r="DM19" s="496" t="s">
        <v>37</v>
      </c>
      <c r="DN19" s="661" t="s">
        <v>37</v>
      </c>
      <c r="DO19" s="664" t="s">
        <v>37</v>
      </c>
      <c r="DP19" s="665">
        <f t="shared" si="17"/>
        <v>8.576525853259767</v>
      </c>
      <c r="DQ19" s="497" t="s">
        <v>37</v>
      </c>
    </row>
    <row r="20" spans="1:121" ht="39.6" customHeight="1" x14ac:dyDescent="0.3">
      <c r="A20" s="1303"/>
      <c r="B20" s="1317" t="s">
        <v>43</v>
      </c>
      <c r="C20" s="1318"/>
      <c r="D20" s="188">
        <v>824.30000000000007</v>
      </c>
      <c r="E20" s="189">
        <v>854.5</v>
      </c>
      <c r="F20" s="190">
        <v>7.4957488019350912E-2</v>
      </c>
      <c r="G20" s="190">
        <v>7.784742087713864E-2</v>
      </c>
      <c r="H20" s="106" t="s">
        <v>37</v>
      </c>
      <c r="I20" s="191" t="s">
        <v>37</v>
      </c>
      <c r="J20" s="106">
        <v>287753.63157894736</v>
      </c>
      <c r="K20" s="194">
        <v>247538</v>
      </c>
      <c r="L20" s="107" t="s">
        <v>37</v>
      </c>
      <c r="M20" s="192" t="s">
        <v>37</v>
      </c>
      <c r="N20" s="193">
        <v>287753.63157894736</v>
      </c>
      <c r="O20" s="195">
        <v>247538</v>
      </c>
      <c r="P20" s="106" t="s">
        <v>37</v>
      </c>
      <c r="Q20" s="191" t="s">
        <v>37</v>
      </c>
      <c r="R20" s="193">
        <v>0</v>
      </c>
      <c r="S20" s="195">
        <v>0</v>
      </c>
      <c r="T20" s="106" t="s">
        <v>37</v>
      </c>
      <c r="U20" s="191" t="s">
        <v>37</v>
      </c>
      <c r="V20" s="111">
        <v>349.08847698525699</v>
      </c>
      <c r="W20" s="416">
        <v>289.6875365710942</v>
      </c>
      <c r="X20" s="188">
        <v>804.90000000000009</v>
      </c>
      <c r="Y20" s="189">
        <v>825.4</v>
      </c>
      <c r="Z20" s="190">
        <v>7.316009052981759E-2</v>
      </c>
      <c r="AA20" s="417">
        <v>7.5196326731410454E-2</v>
      </c>
      <c r="AB20" s="106" t="s">
        <v>37</v>
      </c>
      <c r="AC20" s="191" t="s">
        <v>37</v>
      </c>
      <c r="AD20" s="106">
        <v>279776.26315789472</v>
      </c>
      <c r="AE20" s="194">
        <v>264820.92</v>
      </c>
      <c r="AF20" s="107" t="s">
        <v>37</v>
      </c>
      <c r="AG20" s="192" t="s">
        <v>37</v>
      </c>
      <c r="AH20" s="193">
        <v>279776.26315789472</v>
      </c>
      <c r="AI20" s="195">
        <v>264820.92</v>
      </c>
      <c r="AJ20" s="106" t="s">
        <v>37</v>
      </c>
      <c r="AK20" s="191" t="s">
        <v>37</v>
      </c>
      <c r="AL20" s="193">
        <v>0</v>
      </c>
      <c r="AM20" s="195">
        <v>0</v>
      </c>
      <c r="AN20" s="106" t="s">
        <v>37</v>
      </c>
      <c r="AO20" s="191" t="s">
        <v>37</v>
      </c>
      <c r="AP20" s="111">
        <v>347.59133203863172</v>
      </c>
      <c r="AQ20" s="416">
        <v>320.83949600193847</v>
      </c>
      <c r="AR20" s="667">
        <v>783.6</v>
      </c>
      <c r="AS20" s="668">
        <v>757.6</v>
      </c>
      <c r="AT20" s="669">
        <v>7.0550738729978663E-2</v>
      </c>
      <c r="AU20" s="669">
        <v>6.8209851533731283E-2</v>
      </c>
      <c r="AV20" s="670" t="s">
        <v>37</v>
      </c>
      <c r="AW20" s="671" t="s">
        <v>37</v>
      </c>
      <c r="AX20" s="670">
        <v>212270</v>
      </c>
      <c r="AY20" s="672">
        <v>202174.92</v>
      </c>
      <c r="AZ20" s="639" t="s">
        <v>37</v>
      </c>
      <c r="BA20" s="673" t="s">
        <v>37</v>
      </c>
      <c r="BB20" s="674">
        <v>212270</v>
      </c>
      <c r="BC20" s="675">
        <v>202174.92</v>
      </c>
      <c r="BD20" s="670" t="s">
        <v>37</v>
      </c>
      <c r="BE20" s="671" t="s">
        <v>37</v>
      </c>
      <c r="BF20" s="674">
        <v>0</v>
      </c>
      <c r="BG20" s="675">
        <v>0</v>
      </c>
      <c r="BH20" s="670" t="s">
        <v>37</v>
      </c>
      <c r="BI20" s="671" t="s">
        <v>37</v>
      </c>
      <c r="BJ20" s="676">
        <v>270.89076059213886</v>
      </c>
      <c r="BK20" s="676">
        <v>266.86235480464626</v>
      </c>
      <c r="BL20" s="667">
        <v>994.7</v>
      </c>
      <c r="BM20" s="668">
        <v>978.8</v>
      </c>
      <c r="BN20" s="669">
        <v>8.9637646549937375E-2</v>
      </c>
      <c r="BO20" s="669">
        <v>8.820481395705107E-2</v>
      </c>
      <c r="BP20" s="670" t="s">
        <v>37</v>
      </c>
      <c r="BQ20" s="671" t="s">
        <v>37</v>
      </c>
      <c r="BR20" s="670">
        <v>247829</v>
      </c>
      <c r="BS20" s="672">
        <v>306719.86000000004</v>
      </c>
      <c r="BT20" s="639" t="s">
        <v>37</v>
      </c>
      <c r="BU20" s="673"/>
      <c r="BV20" s="674">
        <v>247829</v>
      </c>
      <c r="BW20" s="675">
        <v>306719.86000000004</v>
      </c>
      <c r="BX20" s="670" t="s">
        <v>37</v>
      </c>
      <c r="BY20" s="671" t="s">
        <v>37</v>
      </c>
      <c r="BZ20" s="674">
        <v>0</v>
      </c>
      <c r="CA20" s="675"/>
      <c r="CB20" s="670" t="s">
        <v>37</v>
      </c>
      <c r="CC20" s="671" t="s">
        <v>37</v>
      </c>
      <c r="CD20" s="676">
        <v>249.14949230923895</v>
      </c>
      <c r="CE20" s="677">
        <v>313.3631589701676</v>
      </c>
      <c r="CF20" s="678">
        <f t="shared" si="0"/>
        <v>3407.5</v>
      </c>
      <c r="CG20" s="679">
        <f t="shared" si="1"/>
        <v>3416.3</v>
      </c>
      <c r="CH20" s="680">
        <f>(CF20/44202.6)*100</f>
        <v>7.7088225579490803</v>
      </c>
      <c r="CI20" s="681">
        <f>(CG20/44165)*100</f>
        <v>7.7353107664440177</v>
      </c>
      <c r="CJ20" s="106" t="s">
        <v>37</v>
      </c>
      <c r="CK20" s="191" t="s">
        <v>37</v>
      </c>
      <c r="CL20" s="674">
        <f t="shared" si="2"/>
        <v>1027628.894736842</v>
      </c>
      <c r="CM20" s="676">
        <f t="shared" si="3"/>
        <v>1021253.7</v>
      </c>
      <c r="CN20" s="670" t="s">
        <v>37</v>
      </c>
      <c r="CO20" s="671" t="s">
        <v>37</v>
      </c>
      <c r="CP20" s="674">
        <f t="shared" si="4"/>
        <v>1027628.894736842</v>
      </c>
      <c r="CQ20" s="675">
        <f t="shared" si="5"/>
        <v>1021253.7</v>
      </c>
      <c r="CR20" s="670" t="s">
        <v>37</v>
      </c>
      <c r="CS20" s="671" t="s">
        <v>37</v>
      </c>
      <c r="CT20" s="674">
        <f t="shared" si="6"/>
        <v>0</v>
      </c>
      <c r="CU20" s="675">
        <f t="shared" si="7"/>
        <v>0</v>
      </c>
      <c r="CV20" s="670" t="s">
        <v>37</v>
      </c>
      <c r="CW20" s="671" t="s">
        <v>37</v>
      </c>
      <c r="CX20" s="674">
        <f t="shared" si="8"/>
        <v>301.57854577750317</v>
      </c>
      <c r="CY20" s="682">
        <f t="shared" si="9"/>
        <v>298.93560284518338</v>
      </c>
      <c r="CZ20" s="683">
        <f t="shared" si="11"/>
        <v>8.8000000000001819</v>
      </c>
      <c r="DA20" s="499">
        <f t="shared" si="12"/>
        <v>2.5825385179751082E-3</v>
      </c>
      <c r="DB20" s="670" t="s">
        <v>37</v>
      </c>
      <c r="DC20" s="671" t="s">
        <v>37</v>
      </c>
      <c r="DD20" s="639">
        <f t="shared" si="13"/>
        <v>-6375.194736842066</v>
      </c>
      <c r="DE20" s="500">
        <f t="shared" si="14"/>
        <v>-6.2037908524114078E-3</v>
      </c>
      <c r="DF20" s="672" t="s">
        <v>37</v>
      </c>
      <c r="DG20" s="684" t="s">
        <v>37</v>
      </c>
      <c r="DH20" s="639">
        <f t="shared" si="15"/>
        <v>-6375.194736842066</v>
      </c>
      <c r="DI20" s="500">
        <f>DH20/CP20</f>
        <v>-6.2037908524114078E-3</v>
      </c>
      <c r="DJ20" s="670" t="s">
        <v>37</v>
      </c>
      <c r="DK20" s="671" t="s">
        <v>37</v>
      </c>
      <c r="DL20" s="639">
        <f t="shared" si="16"/>
        <v>0</v>
      </c>
      <c r="DM20" s="499" t="s">
        <v>37</v>
      </c>
      <c r="DN20" s="639" t="s">
        <v>37</v>
      </c>
      <c r="DO20" s="685" t="s">
        <v>37</v>
      </c>
      <c r="DP20" s="686">
        <f t="shared" si="17"/>
        <v>-2.6429429323197837</v>
      </c>
      <c r="DQ20" s="501">
        <f t="shared" si="18"/>
        <v>-8.7636967858770645E-3</v>
      </c>
    </row>
    <row r="21" spans="1:121" x14ac:dyDescent="0.3">
      <c r="A21" s="1303"/>
      <c r="B21" s="88"/>
      <c r="C21" s="364" t="s">
        <v>38</v>
      </c>
      <c r="D21" s="180">
        <v>293.90000000000003</v>
      </c>
      <c r="E21" s="181">
        <v>293.40000000000003</v>
      </c>
      <c r="F21" s="182">
        <v>0.13463124141090244</v>
      </c>
      <c r="G21" s="182">
        <v>0.1344021988089785</v>
      </c>
      <c r="H21" s="108" t="s">
        <v>37</v>
      </c>
      <c r="I21" s="187" t="s">
        <v>37</v>
      </c>
      <c r="J21" s="108">
        <v>141869</v>
      </c>
      <c r="K21" s="127">
        <v>121368</v>
      </c>
      <c r="L21" s="105" t="s">
        <v>37</v>
      </c>
      <c r="M21" s="186" t="s">
        <v>37</v>
      </c>
      <c r="N21" s="126">
        <v>141869</v>
      </c>
      <c r="O21" s="127">
        <v>121368</v>
      </c>
      <c r="P21" s="108" t="s">
        <v>37</v>
      </c>
      <c r="Q21" s="187" t="s">
        <v>37</v>
      </c>
      <c r="R21" s="126">
        <v>0</v>
      </c>
      <c r="S21" s="127">
        <v>0</v>
      </c>
      <c r="T21" s="108" t="s">
        <v>37</v>
      </c>
      <c r="U21" s="187" t="s">
        <v>37</v>
      </c>
      <c r="V21" s="105">
        <v>482.7118067369853</v>
      </c>
      <c r="W21" s="414">
        <v>413.66053169734147</v>
      </c>
      <c r="X21" s="180">
        <v>284.40000000000003</v>
      </c>
      <c r="Y21" s="181">
        <v>290.70000000000005</v>
      </c>
      <c r="Z21" s="182">
        <v>0.13021978021978023</v>
      </c>
      <c r="AA21" s="415">
        <v>0.13310439560439563</v>
      </c>
      <c r="AB21" s="108" t="s">
        <v>37</v>
      </c>
      <c r="AC21" s="187" t="s">
        <v>37</v>
      </c>
      <c r="AD21" s="108">
        <v>136201</v>
      </c>
      <c r="AE21" s="127">
        <v>137730.88</v>
      </c>
      <c r="AF21" s="105" t="s">
        <v>37</v>
      </c>
      <c r="AG21" s="186" t="s">
        <v>37</v>
      </c>
      <c r="AH21" s="126">
        <v>136201</v>
      </c>
      <c r="AI21" s="199">
        <v>137730.88</v>
      </c>
      <c r="AJ21" s="108" t="s">
        <v>37</v>
      </c>
      <c r="AK21" s="187" t="s">
        <v>37</v>
      </c>
      <c r="AL21" s="126">
        <v>0</v>
      </c>
      <c r="AM21" s="127">
        <v>0</v>
      </c>
      <c r="AN21" s="108" t="s">
        <v>37</v>
      </c>
      <c r="AO21" s="187" t="s">
        <v>37</v>
      </c>
      <c r="AP21" s="105">
        <v>478.90646976090011</v>
      </c>
      <c r="AQ21" s="414">
        <v>473.79043687650494</v>
      </c>
      <c r="AR21" s="644">
        <v>240.79999999999998</v>
      </c>
      <c r="AS21" s="645">
        <v>242.50000000000003</v>
      </c>
      <c r="AT21" s="103">
        <v>0.10905797101449274</v>
      </c>
      <c r="AU21" s="103">
        <v>0.10982789855072465</v>
      </c>
      <c r="AV21" s="648" t="s">
        <v>37</v>
      </c>
      <c r="AW21" s="687" t="s">
        <v>37</v>
      </c>
      <c r="AX21" s="648">
        <v>97680</v>
      </c>
      <c r="AY21" s="649">
        <v>77296.94</v>
      </c>
      <c r="AZ21" s="650" t="s">
        <v>37</v>
      </c>
      <c r="BA21" s="651" t="s">
        <v>37</v>
      </c>
      <c r="BB21" s="652">
        <v>97680</v>
      </c>
      <c r="BC21" s="653">
        <v>77296.94</v>
      </c>
      <c r="BD21" s="648" t="s">
        <v>37</v>
      </c>
      <c r="BE21" s="687" t="s">
        <v>37</v>
      </c>
      <c r="BF21" s="652">
        <v>0</v>
      </c>
      <c r="BG21" s="649">
        <v>0</v>
      </c>
      <c r="BH21" s="648" t="s">
        <v>37</v>
      </c>
      <c r="BI21" s="687" t="s">
        <v>37</v>
      </c>
      <c r="BJ21" s="650">
        <v>405.64784053156149</v>
      </c>
      <c r="BK21" s="650">
        <v>318.75026804123706</v>
      </c>
      <c r="BL21" s="644">
        <v>286.70000000000005</v>
      </c>
      <c r="BM21" s="645">
        <v>283.20000000000005</v>
      </c>
      <c r="BN21" s="103">
        <v>0.12978723404255321</v>
      </c>
      <c r="BO21" s="103">
        <v>0.12820280669986422</v>
      </c>
      <c r="BP21" s="648" t="s">
        <v>37</v>
      </c>
      <c r="BQ21" s="687" t="s">
        <v>37</v>
      </c>
      <c r="BR21" s="648">
        <v>127178</v>
      </c>
      <c r="BS21" s="649">
        <v>182622.02000000002</v>
      </c>
      <c r="BT21" s="650" t="s">
        <v>37</v>
      </c>
      <c r="BU21" s="651"/>
      <c r="BV21" s="652">
        <v>127178</v>
      </c>
      <c r="BW21" s="653">
        <v>182622.02000000002</v>
      </c>
      <c r="BX21" s="648" t="s">
        <v>37</v>
      </c>
      <c r="BY21" s="687" t="s">
        <v>37</v>
      </c>
      <c r="BZ21" s="652">
        <v>0</v>
      </c>
      <c r="CA21" s="649"/>
      <c r="CB21" s="648" t="s">
        <v>37</v>
      </c>
      <c r="CC21" s="687" t="s">
        <v>37</v>
      </c>
      <c r="CD21" s="650">
        <v>443.59260551098703</v>
      </c>
      <c r="CE21" s="654">
        <v>644.85176553672318</v>
      </c>
      <c r="CF21" s="655">
        <f t="shared" si="0"/>
        <v>1105.8000000000002</v>
      </c>
      <c r="CG21" s="656">
        <f t="shared" si="1"/>
        <v>1109.8000000000002</v>
      </c>
      <c r="CH21" s="657">
        <f t="shared" ref="CH21:CI26" si="19">CF21/8784*100</f>
        <v>12.588797814207652</v>
      </c>
      <c r="CI21" s="658">
        <f t="shared" si="19"/>
        <v>12.634335154826958</v>
      </c>
      <c r="CJ21" s="108" t="s">
        <v>37</v>
      </c>
      <c r="CK21" s="187" t="s">
        <v>37</v>
      </c>
      <c r="CL21" s="652">
        <f t="shared" si="2"/>
        <v>502928</v>
      </c>
      <c r="CM21" s="650">
        <f t="shared" si="3"/>
        <v>519017.84</v>
      </c>
      <c r="CN21" s="648" t="s">
        <v>37</v>
      </c>
      <c r="CO21" s="687" t="s">
        <v>37</v>
      </c>
      <c r="CP21" s="652">
        <f t="shared" si="4"/>
        <v>502928</v>
      </c>
      <c r="CQ21" s="649">
        <f t="shared" si="5"/>
        <v>519017.84</v>
      </c>
      <c r="CR21" s="648" t="s">
        <v>37</v>
      </c>
      <c r="CS21" s="687" t="s">
        <v>37</v>
      </c>
      <c r="CT21" s="652">
        <f t="shared" si="6"/>
        <v>0</v>
      </c>
      <c r="CU21" s="649">
        <f t="shared" si="7"/>
        <v>0</v>
      </c>
      <c r="CV21" s="648" t="s">
        <v>37</v>
      </c>
      <c r="CW21" s="687" t="s">
        <v>37</v>
      </c>
      <c r="CX21" s="652">
        <f t="shared" si="8"/>
        <v>454.80918791824917</v>
      </c>
      <c r="CY21" s="659">
        <f t="shared" si="9"/>
        <v>467.66790412686964</v>
      </c>
      <c r="CZ21" s="660">
        <f t="shared" si="11"/>
        <v>4</v>
      </c>
      <c r="DA21" s="496">
        <f t="shared" si="12"/>
        <v>3.6172906493036712E-3</v>
      </c>
      <c r="DB21" s="648" t="s">
        <v>37</v>
      </c>
      <c r="DC21" s="687" t="s">
        <v>37</v>
      </c>
      <c r="DD21" s="661">
        <f t="shared" si="13"/>
        <v>16089.840000000026</v>
      </c>
      <c r="DE21" s="169">
        <f t="shared" si="14"/>
        <v>3.1992332898546166E-2</v>
      </c>
      <c r="DF21" s="662" t="s">
        <v>37</v>
      </c>
      <c r="DG21" s="663" t="s">
        <v>37</v>
      </c>
      <c r="DH21" s="661">
        <f t="shared" si="15"/>
        <v>16089.840000000026</v>
      </c>
      <c r="DI21" s="169">
        <f>DH21/CP21</f>
        <v>3.1992332898546166E-2</v>
      </c>
      <c r="DJ21" s="648" t="s">
        <v>37</v>
      </c>
      <c r="DK21" s="687" t="s">
        <v>37</v>
      </c>
      <c r="DL21" s="661">
        <f t="shared" si="16"/>
        <v>0</v>
      </c>
      <c r="DM21" s="496" t="s">
        <v>37</v>
      </c>
      <c r="DN21" s="661" t="s">
        <v>37</v>
      </c>
      <c r="DO21" s="664" t="s">
        <v>37</v>
      </c>
      <c r="DP21" s="665">
        <f t="shared" si="17"/>
        <v>12.858716208620478</v>
      </c>
      <c r="DQ21" s="497">
        <f t="shared" si="18"/>
        <v>2.8272771417563802E-2</v>
      </c>
    </row>
    <row r="22" spans="1:121" x14ac:dyDescent="0.3">
      <c r="A22" s="1303"/>
      <c r="B22" s="365"/>
      <c r="C22" s="366" t="s">
        <v>39</v>
      </c>
      <c r="D22" s="180">
        <v>3.2</v>
      </c>
      <c r="E22" s="181">
        <v>3.2</v>
      </c>
      <c r="F22" s="182">
        <v>1.4658726523133303E-3</v>
      </c>
      <c r="G22" s="182">
        <v>1.4658726523133303E-3</v>
      </c>
      <c r="H22" s="108" t="s">
        <v>37</v>
      </c>
      <c r="I22" s="187" t="s">
        <v>37</v>
      </c>
      <c r="J22" s="108">
        <v>3772.6315789473683</v>
      </c>
      <c r="K22" s="127">
        <v>4108</v>
      </c>
      <c r="L22" s="105" t="s">
        <v>37</v>
      </c>
      <c r="M22" s="186" t="s">
        <v>37</v>
      </c>
      <c r="N22" s="126">
        <v>3772.6315789473683</v>
      </c>
      <c r="O22" s="127">
        <v>4108</v>
      </c>
      <c r="P22" s="108" t="s">
        <v>37</v>
      </c>
      <c r="Q22" s="187" t="s">
        <v>37</v>
      </c>
      <c r="R22" s="126">
        <v>0</v>
      </c>
      <c r="S22" s="127">
        <v>0</v>
      </c>
      <c r="T22" s="108" t="s">
        <v>37</v>
      </c>
      <c r="U22" s="187" t="s">
        <v>37</v>
      </c>
      <c r="V22" s="105">
        <v>1178.9473684210525</v>
      </c>
      <c r="W22" s="414">
        <v>1283.75</v>
      </c>
      <c r="X22" s="180">
        <v>2.6</v>
      </c>
      <c r="Y22" s="181">
        <v>6.1999999999999993</v>
      </c>
      <c r="Z22" s="182">
        <v>1.1904761904761906E-3</v>
      </c>
      <c r="AA22" s="415">
        <v>2.8388278388278387E-3</v>
      </c>
      <c r="AB22" s="108" t="s">
        <v>37</v>
      </c>
      <c r="AC22" s="187" t="s">
        <v>37</v>
      </c>
      <c r="AD22" s="108">
        <v>3065.2631578947367</v>
      </c>
      <c r="AE22" s="127">
        <v>6185.94</v>
      </c>
      <c r="AF22" s="105" t="s">
        <v>37</v>
      </c>
      <c r="AG22" s="186" t="s">
        <v>37</v>
      </c>
      <c r="AH22" s="126">
        <v>3065.2631578947367</v>
      </c>
      <c r="AI22" s="199">
        <v>6185.94</v>
      </c>
      <c r="AJ22" s="108" t="s">
        <v>37</v>
      </c>
      <c r="AK22" s="187" t="s">
        <v>37</v>
      </c>
      <c r="AL22" s="126">
        <v>0</v>
      </c>
      <c r="AM22" s="127">
        <v>0</v>
      </c>
      <c r="AN22" s="108" t="s">
        <v>37</v>
      </c>
      <c r="AO22" s="187" t="s">
        <v>37</v>
      </c>
      <c r="AP22" s="105">
        <v>1178.9473684210525</v>
      </c>
      <c r="AQ22" s="414">
        <v>997.73225806451615</v>
      </c>
      <c r="AR22" s="644">
        <v>2.7</v>
      </c>
      <c r="AS22" s="645">
        <v>2.7</v>
      </c>
      <c r="AT22" s="103">
        <v>1.2228260869565218E-3</v>
      </c>
      <c r="AU22" s="103">
        <v>1.2228260869565218E-3</v>
      </c>
      <c r="AV22" s="648" t="s">
        <v>37</v>
      </c>
      <c r="AW22" s="687" t="s">
        <v>37</v>
      </c>
      <c r="AX22" s="648">
        <v>3137</v>
      </c>
      <c r="AY22" s="649">
        <v>2688.41</v>
      </c>
      <c r="AZ22" s="650" t="s">
        <v>37</v>
      </c>
      <c r="BA22" s="651" t="s">
        <v>37</v>
      </c>
      <c r="BB22" s="652">
        <v>3137</v>
      </c>
      <c r="BC22" s="653">
        <v>2688.41</v>
      </c>
      <c r="BD22" s="648" t="s">
        <v>37</v>
      </c>
      <c r="BE22" s="687" t="s">
        <v>37</v>
      </c>
      <c r="BF22" s="652">
        <v>0</v>
      </c>
      <c r="BG22" s="649">
        <v>0</v>
      </c>
      <c r="BH22" s="648" t="s">
        <v>37</v>
      </c>
      <c r="BI22" s="687" t="s">
        <v>37</v>
      </c>
      <c r="BJ22" s="650">
        <v>1161.8518518518517</v>
      </c>
      <c r="BK22" s="650">
        <v>995.70740740740723</v>
      </c>
      <c r="BL22" s="644">
        <v>2.7</v>
      </c>
      <c r="BM22" s="645">
        <v>2.4</v>
      </c>
      <c r="BN22" s="103">
        <v>1.2222725215029426E-3</v>
      </c>
      <c r="BO22" s="103">
        <v>1.0864644635581711E-3</v>
      </c>
      <c r="BP22" s="648" t="s">
        <v>37</v>
      </c>
      <c r="BQ22" s="687" t="s">
        <v>37</v>
      </c>
      <c r="BR22" s="648">
        <v>3137</v>
      </c>
      <c r="BS22" s="649">
        <v>1202.6999999999998</v>
      </c>
      <c r="BT22" s="650" t="s">
        <v>37</v>
      </c>
      <c r="BU22" s="651"/>
      <c r="BV22" s="652">
        <v>3137</v>
      </c>
      <c r="BW22" s="653">
        <v>1202.6999999999998</v>
      </c>
      <c r="BX22" s="648" t="s">
        <v>37</v>
      </c>
      <c r="BY22" s="687" t="s">
        <v>37</v>
      </c>
      <c r="BZ22" s="652">
        <v>0</v>
      </c>
      <c r="CA22" s="649"/>
      <c r="CB22" s="648" t="s">
        <v>37</v>
      </c>
      <c r="CC22" s="687" t="s">
        <v>37</v>
      </c>
      <c r="CD22" s="650">
        <v>1161.8518518518517</v>
      </c>
      <c r="CE22" s="654">
        <v>501.12499999999994</v>
      </c>
      <c r="CF22" s="655">
        <f t="shared" si="0"/>
        <v>11.2</v>
      </c>
      <c r="CG22" s="656">
        <f t="shared" si="1"/>
        <v>14.499999999999998</v>
      </c>
      <c r="CH22" s="657">
        <f t="shared" si="19"/>
        <v>0.12750455373406194</v>
      </c>
      <c r="CI22" s="658">
        <f t="shared" si="19"/>
        <v>0.16507285974499086</v>
      </c>
      <c r="CJ22" s="108" t="s">
        <v>37</v>
      </c>
      <c r="CK22" s="187" t="s">
        <v>37</v>
      </c>
      <c r="CL22" s="652">
        <f t="shared" si="2"/>
        <v>13111.894736842105</v>
      </c>
      <c r="CM22" s="650">
        <f t="shared" si="3"/>
        <v>14185.05</v>
      </c>
      <c r="CN22" s="648" t="s">
        <v>37</v>
      </c>
      <c r="CO22" s="687" t="s">
        <v>37</v>
      </c>
      <c r="CP22" s="652">
        <f t="shared" si="4"/>
        <v>13111.894736842105</v>
      </c>
      <c r="CQ22" s="649">
        <f t="shared" si="5"/>
        <v>14185.05</v>
      </c>
      <c r="CR22" s="648" t="s">
        <v>37</v>
      </c>
      <c r="CS22" s="687" t="s">
        <v>37</v>
      </c>
      <c r="CT22" s="652">
        <f t="shared" si="6"/>
        <v>0</v>
      </c>
      <c r="CU22" s="649">
        <f t="shared" si="7"/>
        <v>0</v>
      </c>
      <c r="CV22" s="648" t="s">
        <v>37</v>
      </c>
      <c r="CW22" s="687" t="s">
        <v>37</v>
      </c>
      <c r="CX22" s="652">
        <f t="shared" si="8"/>
        <v>1170.7048872180451</v>
      </c>
      <c r="CY22" s="659">
        <f t="shared" si="9"/>
        <v>978.27931034482765</v>
      </c>
      <c r="CZ22" s="660">
        <f t="shared" si="11"/>
        <v>3.2999999999999989</v>
      </c>
      <c r="DA22" s="496">
        <f t="shared" si="12"/>
        <v>0.29464285714285704</v>
      </c>
      <c r="DB22" s="648" t="s">
        <v>37</v>
      </c>
      <c r="DC22" s="687" t="s">
        <v>37</v>
      </c>
      <c r="DD22" s="661">
        <f t="shared" si="13"/>
        <v>1073.1552631578943</v>
      </c>
      <c r="DE22" s="169">
        <f t="shared" si="14"/>
        <v>8.1845933383107305E-2</v>
      </c>
      <c r="DF22" s="662" t="s">
        <v>37</v>
      </c>
      <c r="DG22" s="663" t="s">
        <v>37</v>
      </c>
      <c r="DH22" s="661">
        <f t="shared" si="15"/>
        <v>1073.1552631578943</v>
      </c>
      <c r="DI22" s="169">
        <f>DH22/CP22</f>
        <v>8.1845933383107305E-2</v>
      </c>
      <c r="DJ22" s="648" t="s">
        <v>37</v>
      </c>
      <c r="DK22" s="687" t="s">
        <v>37</v>
      </c>
      <c r="DL22" s="661">
        <f t="shared" si="16"/>
        <v>0</v>
      </c>
      <c r="DM22" s="496" t="s">
        <v>37</v>
      </c>
      <c r="DN22" s="661" t="s">
        <v>37</v>
      </c>
      <c r="DO22" s="664" t="s">
        <v>37</v>
      </c>
      <c r="DP22" s="648">
        <f t="shared" si="17"/>
        <v>-192.42557687321744</v>
      </c>
      <c r="DQ22" s="498">
        <f t="shared" si="18"/>
        <v>-0.16436727904201356</v>
      </c>
    </row>
    <row r="23" spans="1:121" x14ac:dyDescent="0.3">
      <c r="A23" s="1303"/>
      <c r="B23" s="365"/>
      <c r="C23" s="366" t="s">
        <v>40</v>
      </c>
      <c r="D23" s="180">
        <v>3</v>
      </c>
      <c r="E23" s="181">
        <v>3</v>
      </c>
      <c r="F23" s="182">
        <v>1.3742556115437471E-3</v>
      </c>
      <c r="G23" s="182">
        <v>1.3742556115437471E-3</v>
      </c>
      <c r="H23" s="108" t="s">
        <v>37</v>
      </c>
      <c r="I23" s="187" t="s">
        <v>37</v>
      </c>
      <c r="J23" s="108">
        <v>3563</v>
      </c>
      <c r="K23" s="127">
        <v>3504</v>
      </c>
      <c r="L23" s="105" t="s">
        <v>37</v>
      </c>
      <c r="M23" s="186" t="s">
        <v>37</v>
      </c>
      <c r="N23" s="126">
        <v>3563</v>
      </c>
      <c r="O23" s="127">
        <v>3504</v>
      </c>
      <c r="P23" s="108" t="s">
        <v>37</v>
      </c>
      <c r="Q23" s="187" t="s">
        <v>37</v>
      </c>
      <c r="R23" s="126">
        <v>0</v>
      </c>
      <c r="S23" s="127">
        <v>0</v>
      </c>
      <c r="T23" s="108" t="s">
        <v>37</v>
      </c>
      <c r="U23" s="187" t="s">
        <v>37</v>
      </c>
      <c r="V23" s="105">
        <v>1187.6666666666667</v>
      </c>
      <c r="W23" s="414">
        <v>1168</v>
      </c>
      <c r="X23" s="180">
        <v>2</v>
      </c>
      <c r="Y23" s="181">
        <v>2</v>
      </c>
      <c r="Z23" s="182">
        <v>9.1575091575091575E-4</v>
      </c>
      <c r="AA23" s="415">
        <v>9.1575091575091575E-4</v>
      </c>
      <c r="AB23" s="108" t="s">
        <v>37</v>
      </c>
      <c r="AC23" s="187" t="s">
        <v>37</v>
      </c>
      <c r="AD23" s="108">
        <v>2379</v>
      </c>
      <c r="AE23" s="127">
        <v>2348.1999999999998</v>
      </c>
      <c r="AF23" s="105" t="s">
        <v>37</v>
      </c>
      <c r="AG23" s="186" t="s">
        <v>37</v>
      </c>
      <c r="AH23" s="126">
        <v>2379</v>
      </c>
      <c r="AI23" s="199">
        <v>2348.1999999999998</v>
      </c>
      <c r="AJ23" s="108" t="s">
        <v>37</v>
      </c>
      <c r="AK23" s="187" t="s">
        <v>37</v>
      </c>
      <c r="AL23" s="126">
        <v>0</v>
      </c>
      <c r="AM23" s="127">
        <v>0</v>
      </c>
      <c r="AN23" s="108" t="s">
        <v>37</v>
      </c>
      <c r="AO23" s="187" t="s">
        <v>37</v>
      </c>
      <c r="AP23" s="105">
        <v>1189.5</v>
      </c>
      <c r="AQ23" s="414">
        <v>1174.0999999999999</v>
      </c>
      <c r="AR23" s="644">
        <v>0</v>
      </c>
      <c r="AS23" s="645">
        <v>3</v>
      </c>
      <c r="AT23" s="103">
        <v>0</v>
      </c>
      <c r="AU23" s="103">
        <v>1.358695652173913E-3</v>
      </c>
      <c r="AV23" s="648" t="s">
        <v>37</v>
      </c>
      <c r="AW23" s="687" t="s">
        <v>37</v>
      </c>
      <c r="AX23" s="648">
        <v>0</v>
      </c>
      <c r="AY23" s="649">
        <v>0</v>
      </c>
      <c r="AZ23" s="650" t="s">
        <v>37</v>
      </c>
      <c r="BA23" s="651" t="s">
        <v>37</v>
      </c>
      <c r="BB23" s="652">
        <v>0</v>
      </c>
      <c r="BC23" s="653">
        <v>0</v>
      </c>
      <c r="BD23" s="648" t="s">
        <v>37</v>
      </c>
      <c r="BE23" s="687" t="s">
        <v>37</v>
      </c>
      <c r="BF23" s="652">
        <v>0</v>
      </c>
      <c r="BG23" s="649">
        <v>0</v>
      </c>
      <c r="BH23" s="648" t="s">
        <v>37</v>
      </c>
      <c r="BI23" s="687" t="s">
        <v>37</v>
      </c>
      <c r="BJ23" s="650" t="s">
        <v>37</v>
      </c>
      <c r="BK23" s="650">
        <v>0</v>
      </c>
      <c r="BL23" s="644">
        <v>2</v>
      </c>
      <c r="BM23" s="645">
        <v>3</v>
      </c>
      <c r="BN23" s="103">
        <v>9.0538705296514259E-4</v>
      </c>
      <c r="BO23" s="103">
        <v>1.358080579447714E-3</v>
      </c>
      <c r="BP23" s="648" t="s">
        <v>37</v>
      </c>
      <c r="BQ23" s="687" t="s">
        <v>37</v>
      </c>
      <c r="BR23" s="648">
        <v>3552</v>
      </c>
      <c r="BS23" s="649">
        <v>3398.73</v>
      </c>
      <c r="BT23" s="650" t="s">
        <v>37</v>
      </c>
      <c r="BU23" s="651"/>
      <c r="BV23" s="652">
        <v>3552</v>
      </c>
      <c r="BW23" s="653">
        <v>3398.73</v>
      </c>
      <c r="BX23" s="648" t="s">
        <v>37</v>
      </c>
      <c r="BY23" s="687" t="s">
        <v>37</v>
      </c>
      <c r="BZ23" s="652">
        <v>0</v>
      </c>
      <c r="CA23" s="649"/>
      <c r="CB23" s="648" t="s">
        <v>37</v>
      </c>
      <c r="CC23" s="687" t="s">
        <v>37</v>
      </c>
      <c r="CD23" s="650">
        <v>1776</v>
      </c>
      <c r="CE23" s="654">
        <v>1132.9100000000001</v>
      </c>
      <c r="CF23" s="655">
        <f t="shared" si="0"/>
        <v>7</v>
      </c>
      <c r="CG23" s="656">
        <f t="shared" si="1"/>
        <v>11</v>
      </c>
      <c r="CH23" s="657">
        <f t="shared" si="19"/>
        <v>7.9690346083788707E-2</v>
      </c>
      <c r="CI23" s="658">
        <f t="shared" si="19"/>
        <v>0.12522768670309653</v>
      </c>
      <c r="CJ23" s="108" t="s">
        <v>37</v>
      </c>
      <c r="CK23" s="187" t="s">
        <v>37</v>
      </c>
      <c r="CL23" s="652">
        <f t="shared" si="2"/>
        <v>9494</v>
      </c>
      <c r="CM23" s="650">
        <f t="shared" si="3"/>
        <v>9250.93</v>
      </c>
      <c r="CN23" s="648" t="s">
        <v>37</v>
      </c>
      <c r="CO23" s="687" t="s">
        <v>37</v>
      </c>
      <c r="CP23" s="652">
        <f t="shared" si="4"/>
        <v>9494</v>
      </c>
      <c r="CQ23" s="649">
        <f t="shared" si="5"/>
        <v>9250.93</v>
      </c>
      <c r="CR23" s="648" t="s">
        <v>37</v>
      </c>
      <c r="CS23" s="687" t="s">
        <v>37</v>
      </c>
      <c r="CT23" s="652">
        <f t="shared" si="6"/>
        <v>0</v>
      </c>
      <c r="CU23" s="649">
        <f t="shared" si="7"/>
        <v>0</v>
      </c>
      <c r="CV23" s="648" t="s">
        <v>37</v>
      </c>
      <c r="CW23" s="687" t="s">
        <v>37</v>
      </c>
      <c r="CX23" s="652">
        <f t="shared" si="8"/>
        <v>1356.2857142857142</v>
      </c>
      <c r="CY23" s="659">
        <f t="shared" si="9"/>
        <v>840.99363636363637</v>
      </c>
      <c r="CZ23" s="660">
        <f>CG23-CF23</f>
        <v>4</v>
      </c>
      <c r="DA23" s="496">
        <f>CZ23/CF23</f>
        <v>0.5714285714285714</v>
      </c>
      <c r="DB23" s="648" t="s">
        <v>37</v>
      </c>
      <c r="DC23" s="687" t="s">
        <v>37</v>
      </c>
      <c r="DD23" s="661">
        <f>CM23-CL23</f>
        <v>-243.06999999999971</v>
      </c>
      <c r="DE23" s="169">
        <f>DD23/CL23</f>
        <v>-2.5602485780492911E-2</v>
      </c>
      <c r="DF23" s="662" t="s">
        <v>37</v>
      </c>
      <c r="DG23" s="663" t="s">
        <v>37</v>
      </c>
      <c r="DH23" s="661">
        <f>CQ23-CP23</f>
        <v>-243.06999999999971</v>
      </c>
      <c r="DI23" s="169">
        <f>DH23/CP23</f>
        <v>-2.5602485780492911E-2</v>
      </c>
      <c r="DJ23" s="648" t="s">
        <v>37</v>
      </c>
      <c r="DK23" s="687" t="s">
        <v>37</v>
      </c>
      <c r="DL23" s="661">
        <f t="shared" si="16"/>
        <v>0</v>
      </c>
      <c r="DM23" s="496" t="s">
        <v>37</v>
      </c>
      <c r="DN23" s="661" t="s">
        <v>37</v>
      </c>
      <c r="DO23" s="664" t="s">
        <v>37</v>
      </c>
      <c r="DP23" s="648">
        <f>CY23-CX23</f>
        <v>-515.29207792207785</v>
      </c>
      <c r="DQ23" s="498">
        <f>DP23/CX23</f>
        <v>-0.37992885458758641</v>
      </c>
    </row>
    <row r="24" spans="1:121" x14ac:dyDescent="0.3">
      <c r="A24" s="1303"/>
      <c r="B24" s="12"/>
      <c r="C24" s="366" t="s">
        <v>41</v>
      </c>
      <c r="D24" s="180">
        <v>512.30000000000007</v>
      </c>
      <c r="E24" s="181">
        <v>543</v>
      </c>
      <c r="F24" s="182">
        <v>0.23467704993128724</v>
      </c>
      <c r="G24" s="182">
        <v>0.24874026568941823</v>
      </c>
      <c r="H24" s="108" t="s">
        <v>37</v>
      </c>
      <c r="I24" s="187" t="s">
        <v>37</v>
      </c>
      <c r="J24" s="108">
        <v>132653</v>
      </c>
      <c r="K24" s="127">
        <v>113534</v>
      </c>
      <c r="L24" s="105" t="s">
        <v>37</v>
      </c>
      <c r="M24" s="186" t="s">
        <v>37</v>
      </c>
      <c r="N24" s="126">
        <v>132653</v>
      </c>
      <c r="O24" s="127">
        <v>113534</v>
      </c>
      <c r="P24" s="108" t="s">
        <v>37</v>
      </c>
      <c r="Q24" s="187" t="s">
        <v>37</v>
      </c>
      <c r="R24" s="126">
        <v>0</v>
      </c>
      <c r="S24" s="127">
        <v>0</v>
      </c>
      <c r="T24" s="108" t="s">
        <v>37</v>
      </c>
      <c r="U24" s="187" t="s">
        <v>37</v>
      </c>
      <c r="V24" s="105">
        <v>258.93617021276594</v>
      </c>
      <c r="W24" s="414">
        <v>209.08655616942909</v>
      </c>
      <c r="X24" s="180">
        <v>504.00000000000006</v>
      </c>
      <c r="Y24" s="181">
        <v>514.6</v>
      </c>
      <c r="Z24" s="182">
        <v>0.23076923076923078</v>
      </c>
      <c r="AA24" s="415">
        <v>0.23562271062271065</v>
      </c>
      <c r="AB24" s="108" t="s">
        <v>37</v>
      </c>
      <c r="AC24" s="187" t="s">
        <v>37</v>
      </c>
      <c r="AD24" s="108">
        <v>132250</v>
      </c>
      <c r="AE24" s="127">
        <v>112386.51999999999</v>
      </c>
      <c r="AF24" s="105" t="s">
        <v>37</v>
      </c>
      <c r="AG24" s="186" t="s">
        <v>37</v>
      </c>
      <c r="AH24" s="126">
        <v>132250</v>
      </c>
      <c r="AI24" s="311">
        <v>112386.51999999999</v>
      </c>
      <c r="AJ24" s="108" t="s">
        <v>37</v>
      </c>
      <c r="AK24" s="187" t="s">
        <v>37</v>
      </c>
      <c r="AL24" s="126">
        <v>0</v>
      </c>
      <c r="AM24" s="127">
        <v>0</v>
      </c>
      <c r="AN24" s="108" t="s">
        <v>37</v>
      </c>
      <c r="AO24" s="187" t="s">
        <v>37</v>
      </c>
      <c r="AP24" s="105">
        <v>262.40079365079362</v>
      </c>
      <c r="AQ24" s="414">
        <v>218.39588029537501</v>
      </c>
      <c r="AR24" s="644">
        <v>528.20000000000005</v>
      </c>
      <c r="AS24" s="645">
        <v>497.5</v>
      </c>
      <c r="AT24" s="103">
        <v>0.23922101449275365</v>
      </c>
      <c r="AU24" s="103">
        <v>0.22531702898550723</v>
      </c>
      <c r="AV24" s="648" t="s">
        <v>37</v>
      </c>
      <c r="AW24" s="687" t="s">
        <v>37</v>
      </c>
      <c r="AX24" s="648">
        <v>105979</v>
      </c>
      <c r="AY24" s="649">
        <v>116016.79</v>
      </c>
      <c r="AZ24" s="650" t="s">
        <v>37</v>
      </c>
      <c r="BA24" s="651" t="s">
        <v>37</v>
      </c>
      <c r="BB24" s="652">
        <v>105979</v>
      </c>
      <c r="BC24" s="666">
        <v>116016.79</v>
      </c>
      <c r="BD24" s="648" t="s">
        <v>37</v>
      </c>
      <c r="BE24" s="687" t="s">
        <v>37</v>
      </c>
      <c r="BF24" s="652">
        <v>0</v>
      </c>
      <c r="BG24" s="649">
        <v>0</v>
      </c>
      <c r="BH24" s="648" t="s">
        <v>37</v>
      </c>
      <c r="BI24" s="687" t="s">
        <v>37</v>
      </c>
      <c r="BJ24" s="650">
        <v>200.64180234759559</v>
      </c>
      <c r="BK24" s="650">
        <v>233.19957788944723</v>
      </c>
      <c r="BL24" s="644">
        <v>526</v>
      </c>
      <c r="BM24" s="645">
        <v>512.9</v>
      </c>
      <c r="BN24" s="103">
        <v>0.23811679492983251</v>
      </c>
      <c r="BO24" s="103">
        <v>0.2321865097329108</v>
      </c>
      <c r="BP24" s="648" t="s">
        <v>37</v>
      </c>
      <c r="BQ24" s="687" t="s">
        <v>37</v>
      </c>
      <c r="BR24" s="648">
        <v>108488</v>
      </c>
      <c r="BS24" s="649">
        <v>114572.23</v>
      </c>
      <c r="BT24" s="650" t="s">
        <v>37</v>
      </c>
      <c r="BU24" s="651"/>
      <c r="BV24" s="652">
        <v>108488</v>
      </c>
      <c r="BW24" s="666">
        <v>114572.23</v>
      </c>
      <c r="BX24" s="648" t="s">
        <v>37</v>
      </c>
      <c r="BY24" s="687" t="s">
        <v>37</v>
      </c>
      <c r="BZ24" s="652">
        <v>0</v>
      </c>
      <c r="CA24" s="649"/>
      <c r="CB24" s="648" t="s">
        <v>37</v>
      </c>
      <c r="CC24" s="687" t="s">
        <v>37</v>
      </c>
      <c r="CD24" s="650">
        <v>206.25095057034221</v>
      </c>
      <c r="CE24" s="654">
        <v>223.38122441021642</v>
      </c>
      <c r="CF24" s="655">
        <f t="shared" si="0"/>
        <v>2070.5</v>
      </c>
      <c r="CG24" s="656">
        <f t="shared" si="1"/>
        <v>2068</v>
      </c>
      <c r="CH24" s="657">
        <f t="shared" si="19"/>
        <v>23.571265938069217</v>
      </c>
      <c r="CI24" s="658">
        <f t="shared" si="19"/>
        <v>23.54280510018215</v>
      </c>
      <c r="CJ24" s="108" t="s">
        <v>37</v>
      </c>
      <c r="CK24" s="187" t="s">
        <v>37</v>
      </c>
      <c r="CL24" s="652">
        <f t="shared" si="2"/>
        <v>479370</v>
      </c>
      <c r="CM24" s="650">
        <f t="shared" si="3"/>
        <v>456509.54</v>
      </c>
      <c r="CN24" s="648" t="s">
        <v>37</v>
      </c>
      <c r="CO24" s="687" t="s">
        <v>37</v>
      </c>
      <c r="CP24" s="652">
        <f t="shared" si="4"/>
        <v>479370</v>
      </c>
      <c r="CQ24" s="649">
        <f t="shared" si="5"/>
        <v>456509.54</v>
      </c>
      <c r="CR24" s="648" t="s">
        <v>37</v>
      </c>
      <c r="CS24" s="687" t="s">
        <v>37</v>
      </c>
      <c r="CT24" s="652">
        <f t="shared" si="6"/>
        <v>0</v>
      </c>
      <c r="CU24" s="649">
        <f t="shared" si="7"/>
        <v>0</v>
      </c>
      <c r="CV24" s="648" t="s">
        <v>37</v>
      </c>
      <c r="CW24" s="687" t="s">
        <v>37</v>
      </c>
      <c r="CX24" s="652">
        <f t="shared" si="8"/>
        <v>231.52378652499397</v>
      </c>
      <c r="CY24" s="659">
        <f t="shared" si="9"/>
        <v>220.74929400386847</v>
      </c>
      <c r="CZ24" s="660">
        <f t="shared" si="11"/>
        <v>-2.5</v>
      </c>
      <c r="DA24" s="496">
        <f t="shared" si="12"/>
        <v>-1.2074378169524269E-3</v>
      </c>
      <c r="DB24" s="648" t="s">
        <v>37</v>
      </c>
      <c r="DC24" s="687" t="s">
        <v>37</v>
      </c>
      <c r="DD24" s="661">
        <f t="shared" si="13"/>
        <v>-22860.460000000021</v>
      </c>
      <c r="DE24" s="169">
        <f t="shared" si="14"/>
        <v>-4.7688549554623823E-2</v>
      </c>
      <c r="DF24" s="662" t="s">
        <v>37</v>
      </c>
      <c r="DG24" s="663" t="s">
        <v>37</v>
      </c>
      <c r="DH24" s="661">
        <f t="shared" ref="DH24:DH63" si="20">CQ24-CP24</f>
        <v>-22860.460000000021</v>
      </c>
      <c r="DI24" s="169">
        <f t="shared" ref="DI24:DI35" si="21">DH24/CP24</f>
        <v>-4.7688549554623823E-2</v>
      </c>
      <c r="DJ24" s="648" t="s">
        <v>37</v>
      </c>
      <c r="DK24" s="687" t="s">
        <v>37</v>
      </c>
      <c r="DL24" s="661">
        <f t="shared" si="16"/>
        <v>0</v>
      </c>
      <c r="DM24" s="496" t="s">
        <v>37</v>
      </c>
      <c r="DN24" s="661" t="s">
        <v>37</v>
      </c>
      <c r="DO24" s="664" t="s">
        <v>37</v>
      </c>
      <c r="DP24" s="665">
        <f t="shared" si="17"/>
        <v>-10.774492521125495</v>
      </c>
      <c r="DQ24" s="497">
        <f t="shared" si="18"/>
        <v>-4.6537302636773969E-2</v>
      </c>
    </row>
    <row r="25" spans="1:121" x14ac:dyDescent="0.3">
      <c r="A25" s="1303"/>
      <c r="B25" s="10"/>
      <c r="C25" s="364" t="s">
        <v>42</v>
      </c>
      <c r="D25" s="180">
        <v>0</v>
      </c>
      <c r="E25" s="181">
        <v>0</v>
      </c>
      <c r="F25" s="182">
        <v>0</v>
      </c>
      <c r="G25" s="182">
        <v>0</v>
      </c>
      <c r="H25" s="108" t="s">
        <v>37</v>
      </c>
      <c r="I25" s="187" t="s">
        <v>37</v>
      </c>
      <c r="J25" s="108">
        <v>0</v>
      </c>
      <c r="K25" s="127">
        <v>0</v>
      </c>
      <c r="L25" s="105" t="s">
        <v>37</v>
      </c>
      <c r="M25" s="186" t="s">
        <v>37</v>
      </c>
      <c r="N25" s="126">
        <v>0</v>
      </c>
      <c r="O25" s="127">
        <v>0</v>
      </c>
      <c r="P25" s="108" t="s">
        <v>37</v>
      </c>
      <c r="Q25" s="187" t="s">
        <v>37</v>
      </c>
      <c r="R25" s="126">
        <v>0</v>
      </c>
      <c r="S25" s="127">
        <v>0</v>
      </c>
      <c r="T25" s="108" t="s">
        <v>37</v>
      </c>
      <c r="U25" s="187" t="s">
        <v>37</v>
      </c>
      <c r="V25" s="105" t="s">
        <v>37</v>
      </c>
      <c r="W25" s="414" t="s">
        <v>37</v>
      </c>
      <c r="X25" s="180">
        <v>0</v>
      </c>
      <c r="Y25" s="181">
        <v>0</v>
      </c>
      <c r="Z25" s="182">
        <v>0</v>
      </c>
      <c r="AA25" s="415">
        <v>0</v>
      </c>
      <c r="AB25" s="108" t="s">
        <v>37</v>
      </c>
      <c r="AC25" s="187" t="s">
        <v>37</v>
      </c>
      <c r="AD25" s="108">
        <v>0</v>
      </c>
      <c r="AE25" s="127">
        <v>0</v>
      </c>
      <c r="AF25" s="105" t="s">
        <v>37</v>
      </c>
      <c r="AG25" s="186" t="s">
        <v>37</v>
      </c>
      <c r="AH25" s="126"/>
      <c r="AI25" s="311"/>
      <c r="AJ25" s="108" t="s">
        <v>37</v>
      </c>
      <c r="AK25" s="187" t="s">
        <v>37</v>
      </c>
      <c r="AL25" s="126">
        <v>0</v>
      </c>
      <c r="AM25" s="127">
        <v>0</v>
      </c>
      <c r="AN25" s="108" t="s">
        <v>37</v>
      </c>
      <c r="AO25" s="187" t="s">
        <v>37</v>
      </c>
      <c r="AP25" s="105">
        <v>0</v>
      </c>
      <c r="AQ25" s="414" t="s">
        <v>37</v>
      </c>
      <c r="AR25" s="644">
        <v>0</v>
      </c>
      <c r="AS25" s="645">
        <v>0</v>
      </c>
      <c r="AT25" s="103">
        <v>0</v>
      </c>
      <c r="AU25" s="103">
        <v>0</v>
      </c>
      <c r="AV25" s="648" t="s">
        <v>37</v>
      </c>
      <c r="AW25" s="687" t="s">
        <v>37</v>
      </c>
      <c r="AX25" s="648">
        <v>0</v>
      </c>
      <c r="AY25" s="649">
        <v>0</v>
      </c>
      <c r="AZ25" s="650" t="s">
        <v>37</v>
      </c>
      <c r="BA25" s="651" t="s">
        <v>37</v>
      </c>
      <c r="BB25" s="652">
        <v>0</v>
      </c>
      <c r="BC25" s="666">
        <v>0</v>
      </c>
      <c r="BD25" s="648" t="s">
        <v>37</v>
      </c>
      <c r="BE25" s="687" t="s">
        <v>37</v>
      </c>
      <c r="BF25" s="652">
        <v>0</v>
      </c>
      <c r="BG25" s="649">
        <v>0</v>
      </c>
      <c r="BH25" s="648" t="s">
        <v>37</v>
      </c>
      <c r="BI25" s="687" t="s">
        <v>37</v>
      </c>
      <c r="BJ25" s="650" t="s">
        <v>37</v>
      </c>
      <c r="BK25" s="650" t="s">
        <v>37</v>
      </c>
      <c r="BL25" s="644">
        <v>165.4</v>
      </c>
      <c r="BM25" s="645">
        <v>165.4</v>
      </c>
      <c r="BN25" s="103">
        <v>7.4875509280217301E-2</v>
      </c>
      <c r="BO25" s="103">
        <v>7.4875509280217301E-2</v>
      </c>
      <c r="BP25" s="648" t="s">
        <v>37</v>
      </c>
      <c r="BQ25" s="687" t="s">
        <v>37</v>
      </c>
      <c r="BR25" s="648">
        <v>0</v>
      </c>
      <c r="BS25" s="649">
        <v>0</v>
      </c>
      <c r="BT25" s="650" t="s">
        <v>37</v>
      </c>
      <c r="BU25" s="651"/>
      <c r="BV25" s="652">
        <v>0</v>
      </c>
      <c r="BW25" s="666">
        <v>0</v>
      </c>
      <c r="BX25" s="648" t="s">
        <v>37</v>
      </c>
      <c r="BY25" s="687" t="s">
        <v>37</v>
      </c>
      <c r="BZ25" s="652">
        <v>0</v>
      </c>
      <c r="CA25" s="649"/>
      <c r="CB25" s="648" t="s">
        <v>37</v>
      </c>
      <c r="CC25" s="687" t="s">
        <v>37</v>
      </c>
      <c r="CD25" s="650" t="s">
        <v>37</v>
      </c>
      <c r="CE25" s="654" t="s">
        <v>37</v>
      </c>
      <c r="CF25" s="655">
        <f t="shared" si="0"/>
        <v>165.4</v>
      </c>
      <c r="CG25" s="656">
        <f t="shared" si="1"/>
        <v>165.4</v>
      </c>
      <c r="CH25" s="657">
        <f t="shared" si="19"/>
        <v>1.8829690346083789</v>
      </c>
      <c r="CI25" s="658">
        <f t="shared" si="19"/>
        <v>1.8829690346083789</v>
      </c>
      <c r="CJ25" s="108" t="s">
        <v>37</v>
      </c>
      <c r="CK25" s="187" t="s">
        <v>37</v>
      </c>
      <c r="CL25" s="652">
        <f t="shared" si="2"/>
        <v>0</v>
      </c>
      <c r="CM25" s="650">
        <f t="shared" si="3"/>
        <v>0</v>
      </c>
      <c r="CN25" s="648" t="s">
        <v>37</v>
      </c>
      <c r="CO25" s="687" t="s">
        <v>37</v>
      </c>
      <c r="CP25" s="652">
        <f t="shared" si="4"/>
        <v>0</v>
      </c>
      <c r="CQ25" s="649">
        <f t="shared" si="5"/>
        <v>0</v>
      </c>
      <c r="CR25" s="648" t="s">
        <v>37</v>
      </c>
      <c r="CS25" s="687" t="s">
        <v>37</v>
      </c>
      <c r="CT25" s="652">
        <f t="shared" si="6"/>
        <v>0</v>
      </c>
      <c r="CU25" s="649">
        <f t="shared" si="7"/>
        <v>0</v>
      </c>
      <c r="CV25" s="648" t="s">
        <v>37</v>
      </c>
      <c r="CW25" s="687" t="s">
        <v>37</v>
      </c>
      <c r="CX25" s="652" t="s">
        <v>37</v>
      </c>
      <c r="CY25" s="659" t="s">
        <v>37</v>
      </c>
      <c r="CZ25" s="660">
        <f t="shared" si="11"/>
        <v>0</v>
      </c>
      <c r="DA25" s="496" t="s">
        <v>37</v>
      </c>
      <c r="DB25" s="648" t="s">
        <v>37</v>
      </c>
      <c r="DC25" s="687" t="s">
        <v>37</v>
      </c>
      <c r="DD25" s="661">
        <f t="shared" si="13"/>
        <v>0</v>
      </c>
      <c r="DE25" s="169" t="s">
        <v>37</v>
      </c>
      <c r="DF25" s="662" t="s">
        <v>37</v>
      </c>
      <c r="DG25" s="663" t="s">
        <v>37</v>
      </c>
      <c r="DH25" s="661">
        <f t="shared" si="20"/>
        <v>0</v>
      </c>
      <c r="DI25" s="169" t="s">
        <v>37</v>
      </c>
      <c r="DJ25" s="648" t="s">
        <v>37</v>
      </c>
      <c r="DK25" s="687" t="s">
        <v>37</v>
      </c>
      <c r="DL25" s="661">
        <f t="shared" si="16"/>
        <v>0</v>
      </c>
      <c r="DM25" s="496" t="s">
        <v>37</v>
      </c>
      <c r="DN25" s="661" t="s">
        <v>37</v>
      </c>
      <c r="DO25" s="664" t="s">
        <v>37</v>
      </c>
      <c r="DP25" s="665" t="s">
        <v>37</v>
      </c>
      <c r="DQ25" s="497" t="s">
        <v>37</v>
      </c>
    </row>
    <row r="26" spans="1:121" s="70" customFormat="1" x14ac:dyDescent="0.3">
      <c r="A26" s="1303"/>
      <c r="B26" s="10"/>
      <c r="C26" s="71" t="s">
        <v>44</v>
      </c>
      <c r="D26" s="180">
        <v>11.9</v>
      </c>
      <c r="E26" s="181">
        <v>11.9</v>
      </c>
      <c r="F26" s="182">
        <v>1</v>
      </c>
      <c r="G26" s="182">
        <v>1</v>
      </c>
      <c r="H26" s="108" t="s">
        <v>37</v>
      </c>
      <c r="I26" s="187" t="s">
        <v>37</v>
      </c>
      <c r="J26" s="108">
        <v>5896</v>
      </c>
      <c r="K26" s="127">
        <v>5024</v>
      </c>
      <c r="L26" s="105" t="s">
        <v>37</v>
      </c>
      <c r="M26" s="186" t="s">
        <v>37</v>
      </c>
      <c r="N26" s="126">
        <v>5896</v>
      </c>
      <c r="O26" s="127">
        <v>5024</v>
      </c>
      <c r="P26" s="108" t="s">
        <v>37</v>
      </c>
      <c r="Q26" s="187" t="s">
        <v>37</v>
      </c>
      <c r="R26" s="126">
        <v>0</v>
      </c>
      <c r="S26" s="127">
        <v>0</v>
      </c>
      <c r="T26" s="108" t="s">
        <v>37</v>
      </c>
      <c r="U26" s="187" t="s">
        <v>37</v>
      </c>
      <c r="V26" s="105">
        <v>495.46218487394958</v>
      </c>
      <c r="W26" s="414">
        <v>422.18487394957981</v>
      </c>
      <c r="X26" s="180">
        <v>11.9</v>
      </c>
      <c r="Y26" s="181">
        <v>11.9</v>
      </c>
      <c r="Z26" s="182">
        <v>1</v>
      </c>
      <c r="AA26" s="415">
        <v>1</v>
      </c>
      <c r="AB26" s="108" t="s">
        <v>37</v>
      </c>
      <c r="AC26" s="187" t="s">
        <v>37</v>
      </c>
      <c r="AD26" s="108">
        <v>5881</v>
      </c>
      <c r="AE26" s="127">
        <v>6169.38</v>
      </c>
      <c r="AF26" s="105" t="s">
        <v>37</v>
      </c>
      <c r="AG26" s="186" t="s">
        <v>37</v>
      </c>
      <c r="AH26" s="126">
        <v>5881</v>
      </c>
      <c r="AI26" s="127">
        <v>6169.38</v>
      </c>
      <c r="AJ26" s="108" t="s">
        <v>37</v>
      </c>
      <c r="AK26" s="187" t="s">
        <v>37</v>
      </c>
      <c r="AL26" s="126">
        <v>0</v>
      </c>
      <c r="AM26" s="127">
        <v>0</v>
      </c>
      <c r="AN26" s="108" t="s">
        <v>37</v>
      </c>
      <c r="AO26" s="187" t="s">
        <v>37</v>
      </c>
      <c r="AP26" s="105">
        <v>494.20168067226888</v>
      </c>
      <c r="AQ26" s="414">
        <v>518.435294117647</v>
      </c>
      <c r="AR26" s="644">
        <v>11.9</v>
      </c>
      <c r="AS26" s="645">
        <v>11.9</v>
      </c>
      <c r="AT26" s="103">
        <v>1</v>
      </c>
      <c r="AU26" s="103">
        <v>1</v>
      </c>
      <c r="AV26" s="648" t="s">
        <v>37</v>
      </c>
      <c r="AW26" s="687" t="s">
        <v>37</v>
      </c>
      <c r="AX26" s="648">
        <v>5474</v>
      </c>
      <c r="AY26" s="649">
        <v>6172.78</v>
      </c>
      <c r="AZ26" s="650" t="s">
        <v>37</v>
      </c>
      <c r="BA26" s="651" t="s">
        <v>37</v>
      </c>
      <c r="BB26" s="652">
        <v>5474</v>
      </c>
      <c r="BC26" s="649">
        <v>6172.78</v>
      </c>
      <c r="BD26" s="648" t="s">
        <v>37</v>
      </c>
      <c r="BE26" s="687" t="s">
        <v>37</v>
      </c>
      <c r="BF26" s="652">
        <v>0</v>
      </c>
      <c r="BG26" s="649">
        <v>0</v>
      </c>
      <c r="BH26" s="648" t="s">
        <v>37</v>
      </c>
      <c r="BI26" s="687" t="s">
        <v>37</v>
      </c>
      <c r="BJ26" s="650">
        <v>460</v>
      </c>
      <c r="BK26" s="650">
        <v>518.72100840336134</v>
      </c>
      <c r="BL26" s="644">
        <v>11.9</v>
      </c>
      <c r="BM26" s="645">
        <v>11.9</v>
      </c>
      <c r="BN26" s="103">
        <v>1</v>
      </c>
      <c r="BO26" s="103">
        <v>1</v>
      </c>
      <c r="BP26" s="648" t="s">
        <v>37</v>
      </c>
      <c r="BQ26" s="687" t="s">
        <v>37</v>
      </c>
      <c r="BR26" s="648">
        <v>5474</v>
      </c>
      <c r="BS26" s="649">
        <v>4924.18</v>
      </c>
      <c r="BT26" s="650" t="s">
        <v>37</v>
      </c>
      <c r="BU26" s="651"/>
      <c r="BV26" s="652">
        <v>5474</v>
      </c>
      <c r="BW26" s="649">
        <v>4924.18</v>
      </c>
      <c r="BX26" s="648" t="s">
        <v>37</v>
      </c>
      <c r="BY26" s="687" t="s">
        <v>37</v>
      </c>
      <c r="BZ26" s="652">
        <v>0</v>
      </c>
      <c r="CA26" s="649"/>
      <c r="CB26" s="648" t="s">
        <v>37</v>
      </c>
      <c r="CC26" s="687" t="s">
        <v>37</v>
      </c>
      <c r="CD26" s="650">
        <v>460</v>
      </c>
      <c r="CE26" s="654">
        <v>413.79663865546217</v>
      </c>
      <c r="CF26" s="655">
        <f t="shared" si="0"/>
        <v>47.6</v>
      </c>
      <c r="CG26" s="656">
        <f t="shared" si="1"/>
        <v>47.6</v>
      </c>
      <c r="CH26" s="657">
        <f t="shared" si="19"/>
        <v>0.54189435336976322</v>
      </c>
      <c r="CI26" s="658">
        <f t="shared" si="19"/>
        <v>0.54189435336976322</v>
      </c>
      <c r="CJ26" s="108" t="s">
        <v>37</v>
      </c>
      <c r="CK26" s="187" t="s">
        <v>37</v>
      </c>
      <c r="CL26" s="652">
        <f t="shared" si="2"/>
        <v>22725</v>
      </c>
      <c r="CM26" s="650">
        <f t="shared" si="3"/>
        <v>22290.34</v>
      </c>
      <c r="CN26" s="648" t="s">
        <v>37</v>
      </c>
      <c r="CO26" s="687" t="s">
        <v>37</v>
      </c>
      <c r="CP26" s="652">
        <f t="shared" si="4"/>
        <v>22725</v>
      </c>
      <c r="CQ26" s="649">
        <f t="shared" si="5"/>
        <v>22290.34</v>
      </c>
      <c r="CR26" s="648" t="s">
        <v>37</v>
      </c>
      <c r="CS26" s="687" t="s">
        <v>37</v>
      </c>
      <c r="CT26" s="652">
        <f t="shared" si="6"/>
        <v>0</v>
      </c>
      <c r="CU26" s="649">
        <f t="shared" si="7"/>
        <v>0</v>
      </c>
      <c r="CV26" s="648" t="s">
        <v>37</v>
      </c>
      <c r="CW26" s="687" t="s">
        <v>37</v>
      </c>
      <c r="CX26" s="652">
        <f t="shared" ref="CX26:CY32" si="22">CL26/CF26</f>
        <v>477.4159663865546</v>
      </c>
      <c r="CY26" s="659">
        <f t="shared" si="22"/>
        <v>468.28445378151258</v>
      </c>
      <c r="CZ26" s="660">
        <f t="shared" si="11"/>
        <v>0</v>
      </c>
      <c r="DA26" s="496">
        <f t="shared" si="12"/>
        <v>0</v>
      </c>
      <c r="DB26" s="648" t="s">
        <v>37</v>
      </c>
      <c r="DC26" s="687" t="s">
        <v>37</v>
      </c>
      <c r="DD26" s="661">
        <f t="shared" si="13"/>
        <v>-434.65999999999985</v>
      </c>
      <c r="DE26" s="169">
        <f t="shared" si="14"/>
        <v>-1.9126952695269522E-2</v>
      </c>
      <c r="DF26" s="662" t="s">
        <v>37</v>
      </c>
      <c r="DG26" s="663" t="s">
        <v>37</v>
      </c>
      <c r="DH26" s="661">
        <f t="shared" si="20"/>
        <v>-434.65999999999985</v>
      </c>
      <c r="DI26" s="169">
        <f t="shared" si="21"/>
        <v>-1.9126952695269522E-2</v>
      </c>
      <c r="DJ26" s="648" t="s">
        <v>37</v>
      </c>
      <c r="DK26" s="687" t="s">
        <v>37</v>
      </c>
      <c r="DL26" s="661">
        <f t="shared" si="16"/>
        <v>0</v>
      </c>
      <c r="DM26" s="496" t="s">
        <v>37</v>
      </c>
      <c r="DN26" s="661" t="s">
        <v>37</v>
      </c>
      <c r="DO26" s="664" t="s">
        <v>37</v>
      </c>
      <c r="DP26" s="665">
        <f t="shared" si="17"/>
        <v>-9.131512605042019</v>
      </c>
      <c r="DQ26" s="497">
        <f t="shared" si="18"/>
        <v>-1.9126952695269532E-2</v>
      </c>
    </row>
    <row r="27" spans="1:121" x14ac:dyDescent="0.3">
      <c r="A27" s="1303"/>
      <c r="B27" s="1317" t="s">
        <v>45</v>
      </c>
      <c r="C27" s="1318"/>
      <c r="D27" s="188">
        <v>11.7</v>
      </c>
      <c r="E27" s="189">
        <v>11.7</v>
      </c>
      <c r="F27" s="190">
        <v>1.063936200201875E-3</v>
      </c>
      <c r="G27" s="190">
        <v>1.0659038317876208E-3</v>
      </c>
      <c r="H27" s="106" t="s">
        <v>37</v>
      </c>
      <c r="I27" s="191" t="s">
        <v>37</v>
      </c>
      <c r="J27" s="106">
        <v>46582</v>
      </c>
      <c r="K27" s="194">
        <v>42534</v>
      </c>
      <c r="L27" s="107" t="s">
        <v>37</v>
      </c>
      <c r="M27" s="192" t="s">
        <v>37</v>
      </c>
      <c r="N27" s="193">
        <v>46582</v>
      </c>
      <c r="O27" s="195">
        <v>42534</v>
      </c>
      <c r="P27" s="106" t="s">
        <v>37</v>
      </c>
      <c r="Q27" s="191" t="s">
        <v>37</v>
      </c>
      <c r="R27" s="193">
        <v>0</v>
      </c>
      <c r="S27" s="195">
        <v>0</v>
      </c>
      <c r="T27" s="106" t="s">
        <v>37</v>
      </c>
      <c r="U27" s="191" t="s">
        <v>37</v>
      </c>
      <c r="V27" s="111">
        <v>3981.3675213675215</v>
      </c>
      <c r="W27" s="416">
        <v>3635.3846153846157</v>
      </c>
      <c r="X27" s="188">
        <v>11.2</v>
      </c>
      <c r="Y27" s="189">
        <v>11.2</v>
      </c>
      <c r="Z27" s="190">
        <v>1.0180059807851371E-3</v>
      </c>
      <c r="AA27" s="417">
        <v>1.0203523859847311E-3</v>
      </c>
      <c r="AB27" s="106" t="s">
        <v>37</v>
      </c>
      <c r="AC27" s="191" t="s">
        <v>37</v>
      </c>
      <c r="AD27" s="106">
        <v>45560</v>
      </c>
      <c r="AE27" s="194">
        <v>38729.47</v>
      </c>
      <c r="AF27" s="107" t="s">
        <v>37</v>
      </c>
      <c r="AG27" s="192" t="s">
        <v>37</v>
      </c>
      <c r="AH27" s="193">
        <v>45560</v>
      </c>
      <c r="AI27" s="195">
        <v>38729.47</v>
      </c>
      <c r="AJ27" s="106" t="s">
        <v>37</v>
      </c>
      <c r="AK27" s="191" t="s">
        <v>37</v>
      </c>
      <c r="AL27" s="193">
        <v>0</v>
      </c>
      <c r="AM27" s="195">
        <v>0</v>
      </c>
      <c r="AN27" s="106" t="s">
        <v>37</v>
      </c>
      <c r="AO27" s="191" t="s">
        <v>37</v>
      </c>
      <c r="AP27" s="111">
        <v>4067.8571428571431</v>
      </c>
      <c r="AQ27" s="416">
        <v>3457.988392857143</v>
      </c>
      <c r="AR27" s="667">
        <v>3.7</v>
      </c>
      <c r="AS27" s="668">
        <v>3.7</v>
      </c>
      <c r="AT27" s="669">
        <v>3.3312625485058838E-4</v>
      </c>
      <c r="AU27" s="669">
        <v>3.3312625485058838E-4</v>
      </c>
      <c r="AV27" s="670" t="s">
        <v>37</v>
      </c>
      <c r="AW27" s="671" t="s">
        <v>37</v>
      </c>
      <c r="AX27" s="670">
        <v>42274</v>
      </c>
      <c r="AY27" s="672">
        <v>41530.6</v>
      </c>
      <c r="AZ27" s="639" t="s">
        <v>37</v>
      </c>
      <c r="BA27" s="673" t="s">
        <v>37</v>
      </c>
      <c r="BB27" s="674">
        <v>42274</v>
      </c>
      <c r="BC27" s="675">
        <v>41530.6</v>
      </c>
      <c r="BD27" s="670" t="s">
        <v>37</v>
      </c>
      <c r="BE27" s="671" t="s">
        <v>37</v>
      </c>
      <c r="BF27" s="674">
        <v>0</v>
      </c>
      <c r="BG27" s="675">
        <v>0</v>
      </c>
      <c r="BH27" s="670" t="s">
        <v>37</v>
      </c>
      <c r="BI27" s="671" t="s">
        <v>37</v>
      </c>
      <c r="BJ27" s="676">
        <v>11425.405405405405</v>
      </c>
      <c r="BK27" s="676">
        <v>11224.486486486485</v>
      </c>
      <c r="BL27" s="667">
        <v>11.2</v>
      </c>
      <c r="BM27" s="668">
        <v>11.2</v>
      </c>
      <c r="BN27" s="669">
        <v>1.0092908830394074E-3</v>
      </c>
      <c r="BO27" s="669">
        <v>1.0092908830394074E-3</v>
      </c>
      <c r="BP27" s="670" t="s">
        <v>37</v>
      </c>
      <c r="BQ27" s="671" t="s">
        <v>37</v>
      </c>
      <c r="BR27" s="670">
        <v>42689</v>
      </c>
      <c r="BS27" s="672">
        <v>47585.18</v>
      </c>
      <c r="BT27" s="639" t="s">
        <v>37</v>
      </c>
      <c r="BU27" s="673"/>
      <c r="BV27" s="674">
        <v>42689</v>
      </c>
      <c r="BW27" s="675">
        <v>47585.18</v>
      </c>
      <c r="BX27" s="670" t="s">
        <v>37</v>
      </c>
      <c r="BY27" s="671" t="s">
        <v>37</v>
      </c>
      <c r="BZ27" s="674">
        <v>0</v>
      </c>
      <c r="CA27" s="675"/>
      <c r="CB27" s="670" t="s">
        <v>37</v>
      </c>
      <c r="CC27" s="671" t="s">
        <v>37</v>
      </c>
      <c r="CD27" s="676">
        <v>3811.5178571428573</v>
      </c>
      <c r="CE27" s="677">
        <v>4248.6767857142859</v>
      </c>
      <c r="CF27" s="678">
        <f t="shared" si="0"/>
        <v>37.799999999999997</v>
      </c>
      <c r="CG27" s="679">
        <f t="shared" si="1"/>
        <v>37.799999999999997</v>
      </c>
      <c r="CH27" s="680">
        <f>(CF27/44202.6)*100</f>
        <v>8.5515331677322143E-2</v>
      </c>
      <c r="CI27" s="681">
        <f>(CG27/44165)*100</f>
        <v>8.5588135401335891E-2</v>
      </c>
      <c r="CJ27" s="106" t="s">
        <v>37</v>
      </c>
      <c r="CK27" s="191" t="s">
        <v>37</v>
      </c>
      <c r="CL27" s="674">
        <f t="shared" si="2"/>
        <v>177105</v>
      </c>
      <c r="CM27" s="676">
        <f t="shared" si="3"/>
        <v>170379.25</v>
      </c>
      <c r="CN27" s="670" t="s">
        <v>37</v>
      </c>
      <c r="CO27" s="671" t="s">
        <v>37</v>
      </c>
      <c r="CP27" s="674">
        <f t="shared" si="4"/>
        <v>177105</v>
      </c>
      <c r="CQ27" s="675">
        <f t="shared" si="5"/>
        <v>170379.25</v>
      </c>
      <c r="CR27" s="670" t="s">
        <v>37</v>
      </c>
      <c r="CS27" s="671" t="s">
        <v>37</v>
      </c>
      <c r="CT27" s="674">
        <f t="shared" si="6"/>
        <v>0</v>
      </c>
      <c r="CU27" s="675">
        <f t="shared" si="7"/>
        <v>0</v>
      </c>
      <c r="CV27" s="670" t="s">
        <v>37</v>
      </c>
      <c r="CW27" s="671" t="s">
        <v>37</v>
      </c>
      <c r="CX27" s="674">
        <f t="shared" si="22"/>
        <v>4685.3174603174602</v>
      </c>
      <c r="CY27" s="682">
        <f t="shared" si="22"/>
        <v>4507.3875661375669</v>
      </c>
      <c r="CZ27" s="683">
        <f t="shared" si="11"/>
        <v>0</v>
      </c>
      <c r="DA27" s="499">
        <f t="shared" si="12"/>
        <v>0</v>
      </c>
      <c r="DB27" s="670" t="s">
        <v>37</v>
      </c>
      <c r="DC27" s="671" t="s">
        <v>37</v>
      </c>
      <c r="DD27" s="639">
        <f t="shared" si="13"/>
        <v>-6725.75</v>
      </c>
      <c r="DE27" s="500">
        <f t="shared" si="14"/>
        <v>-3.7976059399791082E-2</v>
      </c>
      <c r="DF27" s="672" t="s">
        <v>37</v>
      </c>
      <c r="DG27" s="684" t="s">
        <v>37</v>
      </c>
      <c r="DH27" s="639">
        <f t="shared" si="20"/>
        <v>-6725.75</v>
      </c>
      <c r="DI27" s="500">
        <f t="shared" si="21"/>
        <v>-3.7976059399791082E-2</v>
      </c>
      <c r="DJ27" s="670" t="s">
        <v>37</v>
      </c>
      <c r="DK27" s="671" t="s">
        <v>37</v>
      </c>
      <c r="DL27" s="639">
        <f t="shared" si="16"/>
        <v>0</v>
      </c>
      <c r="DM27" s="499" t="s">
        <v>37</v>
      </c>
      <c r="DN27" s="639" t="s">
        <v>37</v>
      </c>
      <c r="DO27" s="685" t="s">
        <v>37</v>
      </c>
      <c r="DP27" s="686">
        <f t="shared" si="17"/>
        <v>-177.92989417989338</v>
      </c>
      <c r="DQ27" s="501">
        <f t="shared" si="18"/>
        <v>-3.7976059399790915E-2</v>
      </c>
    </row>
    <row r="28" spans="1:121" x14ac:dyDescent="0.3">
      <c r="A28" s="1303"/>
      <c r="B28" s="88"/>
      <c r="C28" s="364" t="s">
        <v>38</v>
      </c>
      <c r="D28" s="180">
        <v>11.7</v>
      </c>
      <c r="E28" s="181">
        <v>11.7</v>
      </c>
      <c r="F28" s="182">
        <v>5.3595968850206135E-3</v>
      </c>
      <c r="G28" s="182">
        <v>5.3595968850206135E-3</v>
      </c>
      <c r="H28" s="109" t="s">
        <v>37</v>
      </c>
      <c r="I28" s="187" t="s">
        <v>37</v>
      </c>
      <c r="J28" s="108">
        <v>46582</v>
      </c>
      <c r="K28" s="127">
        <v>42534</v>
      </c>
      <c r="L28" s="105" t="s">
        <v>37</v>
      </c>
      <c r="M28" s="186" t="s">
        <v>37</v>
      </c>
      <c r="N28" s="126">
        <v>46582</v>
      </c>
      <c r="O28" s="187">
        <v>42534</v>
      </c>
      <c r="P28" s="418" t="s">
        <v>37</v>
      </c>
      <c r="Q28" s="187" t="s">
        <v>37</v>
      </c>
      <c r="R28" s="126">
        <v>0</v>
      </c>
      <c r="S28" s="187">
        <v>0</v>
      </c>
      <c r="T28" s="418" t="s">
        <v>37</v>
      </c>
      <c r="U28" s="187" t="s">
        <v>37</v>
      </c>
      <c r="V28" s="105">
        <v>3981.3675213675215</v>
      </c>
      <c r="W28" s="414">
        <v>3635.3846153846157</v>
      </c>
      <c r="X28" s="180">
        <v>11.2</v>
      </c>
      <c r="Y28" s="181">
        <v>11.2</v>
      </c>
      <c r="Z28" s="182">
        <v>5.1282051282051282E-3</v>
      </c>
      <c r="AA28" s="415">
        <v>5.1282051282051282E-3</v>
      </c>
      <c r="AB28" s="109" t="s">
        <v>37</v>
      </c>
      <c r="AC28" s="187" t="s">
        <v>37</v>
      </c>
      <c r="AD28" s="108">
        <v>45560</v>
      </c>
      <c r="AE28" s="127">
        <v>38729.47</v>
      </c>
      <c r="AF28" s="105" t="s">
        <v>37</v>
      </c>
      <c r="AG28" s="186" t="s">
        <v>37</v>
      </c>
      <c r="AH28" s="126">
        <v>45560</v>
      </c>
      <c r="AI28" s="199">
        <v>38729.47</v>
      </c>
      <c r="AJ28" s="109" t="s">
        <v>37</v>
      </c>
      <c r="AK28" s="187" t="s">
        <v>37</v>
      </c>
      <c r="AL28" s="126">
        <v>0</v>
      </c>
      <c r="AM28" s="127">
        <v>0</v>
      </c>
      <c r="AN28" s="109" t="s">
        <v>37</v>
      </c>
      <c r="AO28" s="187" t="s">
        <v>37</v>
      </c>
      <c r="AP28" s="105">
        <v>4067.8571428571431</v>
      </c>
      <c r="AQ28" s="414">
        <v>3457.988392857143</v>
      </c>
      <c r="AR28" s="644">
        <v>3.7</v>
      </c>
      <c r="AS28" s="645">
        <v>3.7</v>
      </c>
      <c r="AT28" s="103">
        <v>1.6757246376811596E-3</v>
      </c>
      <c r="AU28" s="103">
        <v>1.6757246376811596E-3</v>
      </c>
      <c r="AV28" s="688" t="s">
        <v>37</v>
      </c>
      <c r="AW28" s="687" t="s">
        <v>37</v>
      </c>
      <c r="AX28" s="648">
        <v>42274</v>
      </c>
      <c r="AY28" s="649">
        <v>41530.6</v>
      </c>
      <c r="AZ28" s="650" t="s">
        <v>37</v>
      </c>
      <c r="BA28" s="651" t="s">
        <v>37</v>
      </c>
      <c r="BB28" s="652">
        <v>42274</v>
      </c>
      <c r="BC28" s="689">
        <v>41530.6</v>
      </c>
      <c r="BD28" s="654" t="s">
        <v>37</v>
      </c>
      <c r="BE28" s="687" t="s">
        <v>37</v>
      </c>
      <c r="BF28" s="652">
        <v>0</v>
      </c>
      <c r="BG28" s="687">
        <v>0</v>
      </c>
      <c r="BH28" s="654" t="s">
        <v>37</v>
      </c>
      <c r="BI28" s="687" t="s">
        <v>37</v>
      </c>
      <c r="BJ28" s="650">
        <v>11425.405405405405</v>
      </c>
      <c r="BK28" s="650">
        <v>11224.486486486485</v>
      </c>
      <c r="BL28" s="644">
        <v>11.2</v>
      </c>
      <c r="BM28" s="645">
        <v>11.2</v>
      </c>
      <c r="BN28" s="103">
        <v>5.0701674966047985E-3</v>
      </c>
      <c r="BO28" s="103">
        <v>5.0701674966047985E-3</v>
      </c>
      <c r="BP28" s="688" t="s">
        <v>37</v>
      </c>
      <c r="BQ28" s="687" t="s">
        <v>37</v>
      </c>
      <c r="BR28" s="648">
        <v>42689</v>
      </c>
      <c r="BS28" s="649">
        <v>47585.18</v>
      </c>
      <c r="BT28" s="650" t="s">
        <v>37</v>
      </c>
      <c r="BU28" s="651"/>
      <c r="BV28" s="652">
        <v>42689</v>
      </c>
      <c r="BW28" s="653">
        <v>47585.18</v>
      </c>
      <c r="BX28" s="688" t="s">
        <v>37</v>
      </c>
      <c r="BY28" s="687" t="s">
        <v>37</v>
      </c>
      <c r="BZ28" s="652">
        <v>0</v>
      </c>
      <c r="CA28" s="649"/>
      <c r="CB28" s="688" t="s">
        <v>37</v>
      </c>
      <c r="CC28" s="687" t="s">
        <v>37</v>
      </c>
      <c r="CD28" s="650">
        <v>3811.5178571428573</v>
      </c>
      <c r="CE28" s="654">
        <v>4248.6767857142859</v>
      </c>
      <c r="CF28" s="655">
        <f t="shared" si="0"/>
        <v>37.799999999999997</v>
      </c>
      <c r="CG28" s="656">
        <f t="shared" si="1"/>
        <v>37.799999999999997</v>
      </c>
      <c r="CH28" s="657">
        <f>(CF28/$CG$109)*100</f>
        <v>0.43032786885245894</v>
      </c>
      <c r="CI28" s="658">
        <f>(CG28/$CG$109)*100</f>
        <v>0.43032786885245894</v>
      </c>
      <c r="CJ28" s="109" t="s">
        <v>37</v>
      </c>
      <c r="CK28" s="187" t="s">
        <v>37</v>
      </c>
      <c r="CL28" s="652">
        <f t="shared" si="2"/>
        <v>177105</v>
      </c>
      <c r="CM28" s="650">
        <f t="shared" si="3"/>
        <v>170379.25</v>
      </c>
      <c r="CN28" s="688" t="s">
        <v>37</v>
      </c>
      <c r="CO28" s="687" t="s">
        <v>37</v>
      </c>
      <c r="CP28" s="652">
        <f t="shared" si="4"/>
        <v>177105</v>
      </c>
      <c r="CQ28" s="649">
        <f t="shared" si="5"/>
        <v>170379.25</v>
      </c>
      <c r="CR28" s="688" t="s">
        <v>37</v>
      </c>
      <c r="CS28" s="687" t="s">
        <v>37</v>
      </c>
      <c r="CT28" s="652">
        <f t="shared" si="6"/>
        <v>0</v>
      </c>
      <c r="CU28" s="649">
        <f t="shared" si="7"/>
        <v>0</v>
      </c>
      <c r="CV28" s="688" t="s">
        <v>37</v>
      </c>
      <c r="CW28" s="687" t="s">
        <v>37</v>
      </c>
      <c r="CX28" s="652">
        <f t="shared" si="22"/>
        <v>4685.3174603174602</v>
      </c>
      <c r="CY28" s="659">
        <f t="shared" si="22"/>
        <v>4507.3875661375669</v>
      </c>
      <c r="CZ28" s="660">
        <f t="shared" si="11"/>
        <v>0</v>
      </c>
      <c r="DA28" s="496">
        <f t="shared" si="12"/>
        <v>0</v>
      </c>
      <c r="DB28" s="654" t="s">
        <v>37</v>
      </c>
      <c r="DC28" s="687" t="s">
        <v>37</v>
      </c>
      <c r="DD28" s="661">
        <f t="shared" si="13"/>
        <v>-6725.75</v>
      </c>
      <c r="DE28" s="169">
        <f t="shared" si="14"/>
        <v>-3.7976059399791082E-2</v>
      </c>
      <c r="DF28" s="662" t="s">
        <v>37</v>
      </c>
      <c r="DG28" s="663" t="s">
        <v>37</v>
      </c>
      <c r="DH28" s="661">
        <f t="shared" si="20"/>
        <v>-6725.75</v>
      </c>
      <c r="DI28" s="169">
        <f t="shared" si="21"/>
        <v>-3.7976059399791082E-2</v>
      </c>
      <c r="DJ28" s="688" t="s">
        <v>37</v>
      </c>
      <c r="DK28" s="687" t="s">
        <v>37</v>
      </c>
      <c r="DL28" s="661">
        <f t="shared" si="16"/>
        <v>0</v>
      </c>
      <c r="DM28" s="496" t="s">
        <v>37</v>
      </c>
      <c r="DN28" s="661" t="s">
        <v>37</v>
      </c>
      <c r="DO28" s="664" t="s">
        <v>37</v>
      </c>
      <c r="DP28" s="665">
        <f t="shared" si="17"/>
        <v>-177.92989417989338</v>
      </c>
      <c r="DQ28" s="497">
        <f t="shared" si="18"/>
        <v>-3.7976059399790915E-2</v>
      </c>
    </row>
    <row r="29" spans="1:121" x14ac:dyDescent="0.3">
      <c r="A29" s="1303"/>
      <c r="B29" s="1300" t="s">
        <v>46</v>
      </c>
      <c r="C29" s="1301"/>
      <c r="D29" s="188">
        <v>65.5</v>
      </c>
      <c r="E29" s="189">
        <v>64.7</v>
      </c>
      <c r="F29" s="190">
        <v>5.9562240267711812E-3</v>
      </c>
      <c r="G29" s="190">
        <v>5.8943570868939385E-3</v>
      </c>
      <c r="H29" s="106" t="s">
        <v>37</v>
      </c>
      <c r="I29" s="191" t="s">
        <v>37</v>
      </c>
      <c r="J29" s="106">
        <v>28797.547836053542</v>
      </c>
      <c r="K29" s="194">
        <v>31880</v>
      </c>
      <c r="L29" s="107" t="s">
        <v>37</v>
      </c>
      <c r="M29" s="192" t="s">
        <v>37</v>
      </c>
      <c r="N29" s="193">
        <v>28797.547836053542</v>
      </c>
      <c r="O29" s="195">
        <v>31880</v>
      </c>
      <c r="P29" s="106" t="s">
        <v>37</v>
      </c>
      <c r="Q29" s="191" t="s">
        <v>37</v>
      </c>
      <c r="R29" s="193">
        <v>0</v>
      </c>
      <c r="S29" s="195">
        <v>0</v>
      </c>
      <c r="T29" s="106" t="s">
        <v>37</v>
      </c>
      <c r="U29" s="191" t="s">
        <v>37</v>
      </c>
      <c r="V29" s="111">
        <v>439.65721887104644</v>
      </c>
      <c r="W29" s="416">
        <v>492.73570324574962</v>
      </c>
      <c r="X29" s="188">
        <v>64.8</v>
      </c>
      <c r="Y29" s="189">
        <v>65.900000000000006</v>
      </c>
      <c r="Z29" s="190">
        <v>5.8898917459711507E-3</v>
      </c>
      <c r="AA29" s="417">
        <v>6.0036805568208741E-3</v>
      </c>
      <c r="AB29" s="106" t="s">
        <v>37</v>
      </c>
      <c r="AC29" s="191" t="s">
        <v>37</v>
      </c>
      <c r="AD29" s="106">
        <v>28921.693971208508</v>
      </c>
      <c r="AE29" s="194">
        <v>32646.780000000002</v>
      </c>
      <c r="AF29" s="107" t="s">
        <v>37</v>
      </c>
      <c r="AG29" s="192" t="s">
        <v>37</v>
      </c>
      <c r="AH29" s="193">
        <v>28921.693971208508</v>
      </c>
      <c r="AI29" s="195">
        <v>32646.780000000002</v>
      </c>
      <c r="AJ29" s="106" t="s">
        <v>37</v>
      </c>
      <c r="AK29" s="191" t="s">
        <v>37</v>
      </c>
      <c r="AL29" s="193">
        <v>0</v>
      </c>
      <c r="AM29" s="195"/>
      <c r="AN29" s="106" t="s">
        <v>37</v>
      </c>
      <c r="AO29" s="191" t="s">
        <v>37</v>
      </c>
      <c r="AP29" s="111">
        <v>446.32243782729182</v>
      </c>
      <c r="AQ29" s="416">
        <v>495.39878603945374</v>
      </c>
      <c r="AR29" s="667">
        <v>60.3</v>
      </c>
      <c r="AS29" s="668">
        <v>60.5</v>
      </c>
      <c r="AT29" s="669">
        <v>5.4290576128352645E-3</v>
      </c>
      <c r="AU29" s="669">
        <v>5.4470644374217834E-3</v>
      </c>
      <c r="AV29" s="670" t="s">
        <v>37</v>
      </c>
      <c r="AW29" s="671" t="s">
        <v>37</v>
      </c>
      <c r="AX29" s="670">
        <v>25357</v>
      </c>
      <c r="AY29" s="672">
        <v>29632.880000000001</v>
      </c>
      <c r="AZ29" s="639" t="s">
        <v>37</v>
      </c>
      <c r="BA29" s="673" t="s">
        <v>37</v>
      </c>
      <c r="BB29" s="674">
        <v>25357</v>
      </c>
      <c r="BC29" s="675">
        <v>29632.880000000001</v>
      </c>
      <c r="BD29" s="670" t="s">
        <v>37</v>
      </c>
      <c r="BE29" s="671" t="s">
        <v>37</v>
      </c>
      <c r="BF29" s="674">
        <v>0</v>
      </c>
      <c r="BG29" s="675">
        <v>0</v>
      </c>
      <c r="BH29" s="670" t="s">
        <v>37</v>
      </c>
      <c r="BI29" s="671" t="s">
        <v>37</v>
      </c>
      <c r="BJ29" s="676">
        <v>420.51409618573797</v>
      </c>
      <c r="BK29" s="676">
        <v>489.79966942148764</v>
      </c>
      <c r="BL29" s="667">
        <v>66.400000000000006</v>
      </c>
      <c r="BM29" s="668">
        <v>65.100000000000009</v>
      </c>
      <c r="BN29" s="669">
        <v>5.9836530923050588E-3</v>
      </c>
      <c r="BO29" s="669">
        <v>5.8665032576665568E-3</v>
      </c>
      <c r="BP29" s="670" t="s">
        <v>37</v>
      </c>
      <c r="BQ29" s="671" t="s">
        <v>37</v>
      </c>
      <c r="BR29" s="670">
        <v>28727.978947368421</v>
      </c>
      <c r="BS29" s="672">
        <v>22860.949999999997</v>
      </c>
      <c r="BT29" s="639" t="s">
        <v>37</v>
      </c>
      <c r="BU29" s="673"/>
      <c r="BV29" s="674">
        <v>28727.978947368421</v>
      </c>
      <c r="BW29" s="675">
        <v>22860.949999999997</v>
      </c>
      <c r="BX29" s="670" t="s">
        <v>37</v>
      </c>
      <c r="BY29" s="671" t="s">
        <v>37</v>
      </c>
      <c r="BZ29" s="674">
        <v>0</v>
      </c>
      <c r="CA29" s="675"/>
      <c r="CB29" s="670" t="s">
        <v>37</v>
      </c>
      <c r="CC29" s="671" t="s">
        <v>37</v>
      </c>
      <c r="CD29" s="676">
        <v>432.65028535193403</v>
      </c>
      <c r="CE29" s="677">
        <v>351.16666666666657</v>
      </c>
      <c r="CF29" s="678">
        <f t="shared" si="0"/>
        <v>257</v>
      </c>
      <c r="CG29" s="679">
        <f t="shared" si="1"/>
        <v>256.20000000000005</v>
      </c>
      <c r="CH29" s="680">
        <f>(CF29/44202.6)*100</f>
        <v>0.5814137629913172</v>
      </c>
      <c r="CI29" s="681">
        <f>(CG29/44165)*100</f>
        <v>0.58009736216461005</v>
      </c>
      <c r="CJ29" s="106" t="s">
        <v>37</v>
      </c>
      <c r="CK29" s="191" t="s">
        <v>37</v>
      </c>
      <c r="CL29" s="674">
        <f t="shared" si="2"/>
        <v>111804.22075463047</v>
      </c>
      <c r="CM29" s="676">
        <f t="shared" si="3"/>
        <v>117020.61</v>
      </c>
      <c r="CN29" s="670" t="s">
        <v>37</v>
      </c>
      <c r="CO29" s="671" t="s">
        <v>37</v>
      </c>
      <c r="CP29" s="674">
        <f t="shared" si="4"/>
        <v>111804.22075463047</v>
      </c>
      <c r="CQ29" s="675">
        <f t="shared" si="5"/>
        <v>117020.61</v>
      </c>
      <c r="CR29" s="670" t="s">
        <v>37</v>
      </c>
      <c r="CS29" s="671" t="s">
        <v>37</v>
      </c>
      <c r="CT29" s="674">
        <f t="shared" si="6"/>
        <v>0</v>
      </c>
      <c r="CU29" s="675">
        <f t="shared" si="7"/>
        <v>0</v>
      </c>
      <c r="CV29" s="670" t="s">
        <v>37</v>
      </c>
      <c r="CW29" s="671" t="s">
        <v>37</v>
      </c>
      <c r="CX29" s="674">
        <f t="shared" si="22"/>
        <v>435.03587842268666</v>
      </c>
      <c r="CY29" s="682">
        <f t="shared" si="22"/>
        <v>456.7549180327868</v>
      </c>
      <c r="CZ29" s="683">
        <f t="shared" si="11"/>
        <v>-0.79999999999995453</v>
      </c>
      <c r="DA29" s="499">
        <f t="shared" si="12"/>
        <v>-3.1128404669258929E-3</v>
      </c>
      <c r="DB29" s="670" t="s">
        <v>37</v>
      </c>
      <c r="DC29" s="671" t="s">
        <v>37</v>
      </c>
      <c r="DD29" s="639">
        <f t="shared" si="13"/>
        <v>5216.3892453695298</v>
      </c>
      <c r="DE29" s="500">
        <f t="shared" si="14"/>
        <v>4.6656460821972043E-2</v>
      </c>
      <c r="DF29" s="672" t="s">
        <v>37</v>
      </c>
      <c r="DG29" s="684" t="s">
        <v>37</v>
      </c>
      <c r="DH29" s="639">
        <f t="shared" si="20"/>
        <v>5216.3892453695298</v>
      </c>
      <c r="DI29" s="500">
        <f t="shared" si="21"/>
        <v>4.6656460821972043E-2</v>
      </c>
      <c r="DJ29" s="670" t="s">
        <v>37</v>
      </c>
      <c r="DK29" s="671" t="s">
        <v>37</v>
      </c>
      <c r="DL29" s="639">
        <f t="shared" si="16"/>
        <v>0</v>
      </c>
      <c r="DM29" s="499" t="s">
        <v>37</v>
      </c>
      <c r="DN29" s="639" t="s">
        <v>37</v>
      </c>
      <c r="DO29" s="685" t="s">
        <v>37</v>
      </c>
      <c r="DP29" s="686">
        <f t="shared" si="17"/>
        <v>21.71903961010014</v>
      </c>
      <c r="DQ29" s="501">
        <f t="shared" si="18"/>
        <v>4.9924708943195784E-2</v>
      </c>
    </row>
    <row r="30" spans="1:121" x14ac:dyDescent="0.3">
      <c r="A30" s="1303"/>
      <c r="B30" s="365"/>
      <c r="C30" s="366" t="s">
        <v>38</v>
      </c>
      <c r="D30" s="180">
        <v>38.599999999999994</v>
      </c>
      <c r="E30" s="181">
        <v>38.6</v>
      </c>
      <c r="F30" s="182">
        <v>1.7682088868529545E-2</v>
      </c>
      <c r="G30" s="182">
        <v>1.7682088868529545E-2</v>
      </c>
      <c r="H30" s="108" t="s">
        <v>37</v>
      </c>
      <c r="I30" s="187" t="s">
        <v>37</v>
      </c>
      <c r="J30" s="108">
        <v>24976.739473684203</v>
      </c>
      <c r="K30" s="127">
        <v>28334</v>
      </c>
      <c r="L30" s="110" t="s">
        <v>37</v>
      </c>
      <c r="M30" s="196" t="s">
        <v>37</v>
      </c>
      <c r="N30" s="126">
        <v>24976.739473684203</v>
      </c>
      <c r="O30" s="127">
        <v>28334</v>
      </c>
      <c r="P30" s="108" t="s">
        <v>37</v>
      </c>
      <c r="Q30" s="187" t="s">
        <v>37</v>
      </c>
      <c r="R30" s="126">
        <v>0</v>
      </c>
      <c r="S30" s="127">
        <v>0</v>
      </c>
      <c r="T30" s="108" t="s">
        <v>37</v>
      </c>
      <c r="U30" s="187" t="s">
        <v>37</v>
      </c>
      <c r="V30" s="105">
        <v>647.06578947368416</v>
      </c>
      <c r="W30" s="414">
        <v>734.04145077720204</v>
      </c>
      <c r="X30" s="180">
        <v>39.1</v>
      </c>
      <c r="Y30" s="181">
        <v>39.200000000000003</v>
      </c>
      <c r="Z30" s="182">
        <v>1.7902930402930405E-2</v>
      </c>
      <c r="AA30" s="415">
        <v>1.7948717948717951E-2</v>
      </c>
      <c r="AB30" s="108" t="s">
        <v>37</v>
      </c>
      <c r="AC30" s="187" t="s">
        <v>37</v>
      </c>
      <c r="AD30" s="108">
        <v>25300.27236842105</v>
      </c>
      <c r="AE30" s="127">
        <v>28664.65</v>
      </c>
      <c r="AF30" s="110" t="s">
        <v>37</v>
      </c>
      <c r="AG30" s="196" t="s">
        <v>37</v>
      </c>
      <c r="AH30" s="126">
        <v>25300.27236842105</v>
      </c>
      <c r="AI30" s="199">
        <v>28664.65</v>
      </c>
      <c r="AJ30" s="108" t="s">
        <v>37</v>
      </c>
      <c r="AK30" s="187" t="s">
        <v>37</v>
      </c>
      <c r="AL30" s="126">
        <v>0</v>
      </c>
      <c r="AM30" s="127">
        <v>0</v>
      </c>
      <c r="AN30" s="108" t="s">
        <v>37</v>
      </c>
      <c r="AO30" s="187" t="s">
        <v>37</v>
      </c>
      <c r="AP30" s="105">
        <v>647.06578947368416</v>
      </c>
      <c r="AQ30" s="414">
        <v>731.24107142857144</v>
      </c>
      <c r="AR30" s="644">
        <v>34.5</v>
      </c>
      <c r="AS30" s="645">
        <v>34.5</v>
      </c>
      <c r="AT30" s="103">
        <v>1.5625E-2</v>
      </c>
      <c r="AU30" s="103">
        <v>1.5625E-2</v>
      </c>
      <c r="AV30" s="648" t="s">
        <v>37</v>
      </c>
      <c r="AW30" s="687" t="s">
        <v>37</v>
      </c>
      <c r="AX30" s="648">
        <v>22324</v>
      </c>
      <c r="AY30" s="649">
        <v>26876.68</v>
      </c>
      <c r="AZ30" s="661" t="s">
        <v>37</v>
      </c>
      <c r="BA30" s="690" t="s">
        <v>37</v>
      </c>
      <c r="BB30" s="652">
        <v>22324</v>
      </c>
      <c r="BC30" s="653">
        <v>26876.68</v>
      </c>
      <c r="BD30" s="648" t="s">
        <v>37</v>
      </c>
      <c r="BE30" s="687" t="s">
        <v>37</v>
      </c>
      <c r="BF30" s="652">
        <v>0</v>
      </c>
      <c r="BG30" s="649">
        <v>0</v>
      </c>
      <c r="BH30" s="648" t="s">
        <v>37</v>
      </c>
      <c r="BI30" s="687" t="s">
        <v>37</v>
      </c>
      <c r="BJ30" s="650">
        <v>647.07246376811599</v>
      </c>
      <c r="BK30" s="650">
        <v>779.03420289855069</v>
      </c>
      <c r="BL30" s="644">
        <v>39.200000000000003</v>
      </c>
      <c r="BM30" s="645">
        <v>39.200000000000003</v>
      </c>
      <c r="BN30" s="103">
        <v>1.7745586238116798E-2</v>
      </c>
      <c r="BO30" s="103">
        <v>1.7745586238116798E-2</v>
      </c>
      <c r="BP30" s="648" t="s">
        <v>37</v>
      </c>
      <c r="BQ30" s="687" t="s">
        <v>37</v>
      </c>
      <c r="BR30" s="648">
        <v>25364.978947368421</v>
      </c>
      <c r="BS30" s="649">
        <v>19500.849999999999</v>
      </c>
      <c r="BT30" s="661" t="s">
        <v>37</v>
      </c>
      <c r="BU30" s="690"/>
      <c r="BV30" s="652">
        <v>25364.978947368421</v>
      </c>
      <c r="BW30" s="653">
        <v>19500.849999999999</v>
      </c>
      <c r="BX30" s="648" t="s">
        <v>37</v>
      </c>
      <c r="BY30" s="687" t="s">
        <v>37</v>
      </c>
      <c r="BZ30" s="652">
        <v>0</v>
      </c>
      <c r="CA30" s="649"/>
      <c r="CB30" s="648" t="s">
        <v>37</v>
      </c>
      <c r="CC30" s="687" t="s">
        <v>37</v>
      </c>
      <c r="CD30" s="650">
        <v>647.06578947368416</v>
      </c>
      <c r="CE30" s="654">
        <v>497.47066326530603</v>
      </c>
      <c r="CF30" s="655">
        <f t="shared" si="0"/>
        <v>151.39999999999998</v>
      </c>
      <c r="CG30" s="656">
        <f t="shared" si="1"/>
        <v>151.5</v>
      </c>
      <c r="CH30" s="657">
        <f t="shared" ref="CH30:CI33" si="23">CF30/8784*100</f>
        <v>1.7235883424408012</v>
      </c>
      <c r="CI30" s="658">
        <f t="shared" si="23"/>
        <v>1.7247267759562841</v>
      </c>
      <c r="CJ30" s="108" t="s">
        <v>37</v>
      </c>
      <c r="CK30" s="187" t="s">
        <v>37</v>
      </c>
      <c r="CL30" s="652">
        <f t="shared" si="2"/>
        <v>97965.990789473668</v>
      </c>
      <c r="CM30" s="650">
        <f t="shared" si="3"/>
        <v>103376.18</v>
      </c>
      <c r="CN30" s="648" t="s">
        <v>37</v>
      </c>
      <c r="CO30" s="687" t="s">
        <v>37</v>
      </c>
      <c r="CP30" s="652">
        <f t="shared" si="4"/>
        <v>97965.990789473668</v>
      </c>
      <c r="CQ30" s="649">
        <f t="shared" si="5"/>
        <v>103376.18</v>
      </c>
      <c r="CR30" s="648" t="s">
        <v>37</v>
      </c>
      <c r="CS30" s="687" t="s">
        <v>37</v>
      </c>
      <c r="CT30" s="652">
        <f t="shared" si="6"/>
        <v>0</v>
      </c>
      <c r="CU30" s="649">
        <f t="shared" si="7"/>
        <v>0</v>
      </c>
      <c r="CV30" s="648" t="s">
        <v>37</v>
      </c>
      <c r="CW30" s="687" t="s">
        <v>37</v>
      </c>
      <c r="CX30" s="652">
        <f t="shared" si="22"/>
        <v>647.06731036640474</v>
      </c>
      <c r="CY30" s="659">
        <f t="shared" si="22"/>
        <v>682.35102310231014</v>
      </c>
      <c r="CZ30" s="660">
        <f t="shared" si="11"/>
        <v>0.10000000000002274</v>
      </c>
      <c r="DA30" s="496">
        <f t="shared" si="12"/>
        <v>6.6050198150609479E-4</v>
      </c>
      <c r="DB30" s="648" t="s">
        <v>37</v>
      </c>
      <c r="DC30" s="687" t="s">
        <v>37</v>
      </c>
      <c r="DD30" s="661">
        <f t="shared" si="13"/>
        <v>5410.189210526325</v>
      </c>
      <c r="DE30" s="169">
        <f t="shared" si="14"/>
        <v>5.5225177298034778E-2</v>
      </c>
      <c r="DF30" s="662" t="s">
        <v>37</v>
      </c>
      <c r="DG30" s="663" t="s">
        <v>37</v>
      </c>
      <c r="DH30" s="661">
        <f t="shared" si="20"/>
        <v>5410.189210526325</v>
      </c>
      <c r="DI30" s="169">
        <f t="shared" si="21"/>
        <v>5.5225177298034778E-2</v>
      </c>
      <c r="DJ30" s="648" t="s">
        <v>37</v>
      </c>
      <c r="DK30" s="687" t="s">
        <v>37</v>
      </c>
      <c r="DL30" s="661">
        <f t="shared" si="16"/>
        <v>0</v>
      </c>
      <c r="DM30" s="496" t="s">
        <v>37</v>
      </c>
      <c r="DN30" s="661" t="s">
        <v>37</v>
      </c>
      <c r="DO30" s="664" t="s">
        <v>37</v>
      </c>
      <c r="DP30" s="648">
        <f t="shared" si="17"/>
        <v>35.283712735905397</v>
      </c>
      <c r="DQ30" s="498">
        <f t="shared" si="18"/>
        <v>5.4528659029191011E-2</v>
      </c>
    </row>
    <row r="31" spans="1:121" x14ac:dyDescent="0.3">
      <c r="A31" s="1303"/>
      <c r="B31" s="88"/>
      <c r="C31" s="364" t="s">
        <v>39</v>
      </c>
      <c r="D31" s="180">
        <v>7.3</v>
      </c>
      <c r="E31" s="181">
        <v>7.3</v>
      </c>
      <c r="F31" s="182">
        <v>3.3440219880897844E-3</v>
      </c>
      <c r="G31" s="182">
        <v>3.3440219880897844E-3</v>
      </c>
      <c r="H31" s="108" t="s">
        <v>37</v>
      </c>
      <c r="I31" s="187" t="s">
        <v>37</v>
      </c>
      <c r="J31" s="108">
        <v>1813.8083623693381</v>
      </c>
      <c r="K31" s="127">
        <v>1574</v>
      </c>
      <c r="L31" s="110" t="s">
        <v>37</v>
      </c>
      <c r="M31" s="196" t="s">
        <v>37</v>
      </c>
      <c r="N31" s="126">
        <v>1813.8083623693381</v>
      </c>
      <c r="O31" s="127">
        <v>1574</v>
      </c>
      <c r="P31" s="108" t="s">
        <v>37</v>
      </c>
      <c r="Q31" s="187" t="s">
        <v>37</v>
      </c>
      <c r="R31" s="126">
        <v>0</v>
      </c>
      <c r="S31" s="127">
        <v>0</v>
      </c>
      <c r="T31" s="108" t="s">
        <v>37</v>
      </c>
      <c r="U31" s="187" t="s">
        <v>37</v>
      </c>
      <c r="V31" s="105">
        <v>248.46689895470385</v>
      </c>
      <c r="W31" s="414">
        <v>215.61643835616439</v>
      </c>
      <c r="X31" s="180">
        <v>6.9</v>
      </c>
      <c r="Y31" s="181">
        <v>7.2</v>
      </c>
      <c r="Z31" s="182">
        <v>3.1593406593406594E-3</v>
      </c>
      <c r="AA31" s="415">
        <v>3.2967032967032967E-3</v>
      </c>
      <c r="AB31" s="108" t="s">
        <v>37</v>
      </c>
      <c r="AC31" s="187" t="s">
        <v>37</v>
      </c>
      <c r="AD31" s="108">
        <v>1714.4216027874565</v>
      </c>
      <c r="AE31" s="127">
        <v>1831.38</v>
      </c>
      <c r="AF31" s="110" t="s">
        <v>37</v>
      </c>
      <c r="AG31" s="196" t="s">
        <v>37</v>
      </c>
      <c r="AH31" s="126">
        <v>1714.4216027874565</v>
      </c>
      <c r="AI31" s="199">
        <v>1831.38</v>
      </c>
      <c r="AJ31" s="108" t="s">
        <v>37</v>
      </c>
      <c r="AK31" s="187" t="s">
        <v>37</v>
      </c>
      <c r="AL31" s="126">
        <v>0</v>
      </c>
      <c r="AM31" s="127">
        <v>0</v>
      </c>
      <c r="AN31" s="108" t="s">
        <v>37</v>
      </c>
      <c r="AO31" s="187" t="s">
        <v>37</v>
      </c>
      <c r="AP31" s="105">
        <v>248.46689895470382</v>
      </c>
      <c r="AQ31" s="414">
        <v>254.35833333333335</v>
      </c>
      <c r="AR31" s="644">
        <v>7.8</v>
      </c>
      <c r="AS31" s="645">
        <v>8</v>
      </c>
      <c r="AT31" s="103">
        <v>3.5326086956521739E-3</v>
      </c>
      <c r="AU31" s="103">
        <v>3.6231884057971015E-3</v>
      </c>
      <c r="AV31" s="648" t="s">
        <v>37</v>
      </c>
      <c r="AW31" s="687" t="s">
        <v>37</v>
      </c>
      <c r="AX31" s="648">
        <v>1368</v>
      </c>
      <c r="AY31" s="649">
        <v>1341.5</v>
      </c>
      <c r="AZ31" s="661" t="s">
        <v>37</v>
      </c>
      <c r="BA31" s="690" t="s">
        <v>37</v>
      </c>
      <c r="BB31" s="652">
        <v>1368</v>
      </c>
      <c r="BC31" s="653">
        <v>1341.5</v>
      </c>
      <c r="BD31" s="648" t="s">
        <v>37</v>
      </c>
      <c r="BE31" s="687" t="s">
        <v>37</v>
      </c>
      <c r="BF31" s="652">
        <v>0</v>
      </c>
      <c r="BG31" s="649">
        <v>0</v>
      </c>
      <c r="BH31" s="648" t="s">
        <v>37</v>
      </c>
      <c r="BI31" s="687" t="s">
        <v>37</v>
      </c>
      <c r="BJ31" s="650">
        <v>175.38461538461539</v>
      </c>
      <c r="BK31" s="650">
        <v>167.6875</v>
      </c>
      <c r="BL31" s="644">
        <v>7.7</v>
      </c>
      <c r="BM31" s="645">
        <v>7.1</v>
      </c>
      <c r="BN31" s="103">
        <v>3.4857401539157991E-3</v>
      </c>
      <c r="BO31" s="103">
        <v>3.2141240380262562E-3</v>
      </c>
      <c r="BP31" s="648" t="s">
        <v>37</v>
      </c>
      <c r="BQ31" s="687" t="s">
        <v>37</v>
      </c>
      <c r="BR31" s="648">
        <v>1429</v>
      </c>
      <c r="BS31" s="649">
        <v>1579.69</v>
      </c>
      <c r="BT31" s="661" t="s">
        <v>37</v>
      </c>
      <c r="BU31" s="690"/>
      <c r="BV31" s="652">
        <v>1429</v>
      </c>
      <c r="BW31" s="653">
        <v>1579.69</v>
      </c>
      <c r="BX31" s="648" t="s">
        <v>37</v>
      </c>
      <c r="BY31" s="687" t="s">
        <v>37</v>
      </c>
      <c r="BZ31" s="652">
        <v>0</v>
      </c>
      <c r="CA31" s="649"/>
      <c r="CB31" s="648" t="s">
        <v>37</v>
      </c>
      <c r="CC31" s="687" t="s">
        <v>37</v>
      </c>
      <c r="CD31" s="650">
        <v>185.58441558441558</v>
      </c>
      <c r="CE31" s="654">
        <v>222.49154929577466</v>
      </c>
      <c r="CF31" s="655">
        <f t="shared" si="0"/>
        <v>29.7</v>
      </c>
      <c r="CG31" s="656">
        <f t="shared" si="1"/>
        <v>29.6</v>
      </c>
      <c r="CH31" s="657">
        <f t="shared" si="23"/>
        <v>0.33811475409836067</v>
      </c>
      <c r="CI31" s="658">
        <f t="shared" si="23"/>
        <v>0.33697632058287796</v>
      </c>
      <c r="CJ31" s="108" t="s">
        <v>37</v>
      </c>
      <c r="CK31" s="187" t="s">
        <v>37</v>
      </c>
      <c r="CL31" s="652">
        <f t="shared" si="2"/>
        <v>6325.2299651567946</v>
      </c>
      <c r="CM31" s="650">
        <f t="shared" si="3"/>
        <v>6326.57</v>
      </c>
      <c r="CN31" s="648" t="s">
        <v>37</v>
      </c>
      <c r="CO31" s="687" t="s">
        <v>37</v>
      </c>
      <c r="CP31" s="652">
        <f t="shared" si="4"/>
        <v>6325.2299651567946</v>
      </c>
      <c r="CQ31" s="649">
        <f t="shared" si="5"/>
        <v>6326.57</v>
      </c>
      <c r="CR31" s="648" t="s">
        <v>37</v>
      </c>
      <c r="CS31" s="687" t="s">
        <v>37</v>
      </c>
      <c r="CT31" s="652">
        <f t="shared" si="6"/>
        <v>0</v>
      </c>
      <c r="CU31" s="649">
        <f t="shared" si="7"/>
        <v>0</v>
      </c>
      <c r="CV31" s="648" t="s">
        <v>37</v>
      </c>
      <c r="CW31" s="687" t="s">
        <v>37</v>
      </c>
      <c r="CX31" s="652">
        <f t="shared" si="22"/>
        <v>212.97070589753517</v>
      </c>
      <c r="CY31" s="659">
        <f t="shared" si="22"/>
        <v>213.73547297297296</v>
      </c>
      <c r="CZ31" s="660">
        <f t="shared" si="11"/>
        <v>-9.9999999999997868E-2</v>
      </c>
      <c r="DA31" s="496">
        <f t="shared" si="12"/>
        <v>-3.3670033670032953E-3</v>
      </c>
      <c r="DB31" s="648" t="s">
        <v>37</v>
      </c>
      <c r="DC31" s="687" t="s">
        <v>37</v>
      </c>
      <c r="DD31" s="661">
        <f t="shared" si="13"/>
        <v>1.3400348432051032</v>
      </c>
      <c r="DE31" s="169">
        <f t="shared" si="14"/>
        <v>2.1185551364722366E-4</v>
      </c>
      <c r="DF31" s="662" t="s">
        <v>37</v>
      </c>
      <c r="DG31" s="663" t="s">
        <v>37</v>
      </c>
      <c r="DH31" s="661">
        <f t="shared" si="20"/>
        <v>1.3400348432051032</v>
      </c>
      <c r="DI31" s="169">
        <f t="shared" si="21"/>
        <v>2.1185551364722366E-4</v>
      </c>
      <c r="DJ31" s="648" t="s">
        <v>37</v>
      </c>
      <c r="DK31" s="687" t="s">
        <v>37</v>
      </c>
      <c r="DL31" s="661">
        <f t="shared" si="16"/>
        <v>0</v>
      </c>
      <c r="DM31" s="496" t="s">
        <v>37</v>
      </c>
      <c r="DN31" s="661" t="s">
        <v>37</v>
      </c>
      <c r="DO31" s="664" t="s">
        <v>37</v>
      </c>
      <c r="DP31" s="665">
        <f t="shared" si="17"/>
        <v>0.76476707543778844</v>
      </c>
      <c r="DQ31" s="497">
        <f t="shared" si="18"/>
        <v>3.590949620112235E-3</v>
      </c>
    </row>
    <row r="32" spans="1:121" x14ac:dyDescent="0.3">
      <c r="A32" s="1303"/>
      <c r="B32" s="11"/>
      <c r="C32" s="364" t="s">
        <v>41</v>
      </c>
      <c r="D32" s="180">
        <v>19.600000000000001</v>
      </c>
      <c r="E32" s="181">
        <v>18.8</v>
      </c>
      <c r="F32" s="182">
        <v>8.9784699954191492E-3</v>
      </c>
      <c r="G32" s="182">
        <v>8.6120018323408154E-3</v>
      </c>
      <c r="H32" s="108" t="s">
        <v>37</v>
      </c>
      <c r="I32" s="187" t="s">
        <v>37</v>
      </c>
      <c r="J32" s="108">
        <v>2007</v>
      </c>
      <c r="K32" s="127">
        <v>1972</v>
      </c>
      <c r="L32" s="110" t="s">
        <v>37</v>
      </c>
      <c r="M32" s="196" t="s">
        <v>37</v>
      </c>
      <c r="N32" s="126">
        <v>2007</v>
      </c>
      <c r="O32" s="127">
        <v>1972</v>
      </c>
      <c r="P32" s="108" t="s">
        <v>37</v>
      </c>
      <c r="Q32" s="187" t="s">
        <v>37</v>
      </c>
      <c r="R32" s="126">
        <v>0</v>
      </c>
      <c r="S32" s="127">
        <v>0</v>
      </c>
      <c r="T32" s="108" t="s">
        <v>37</v>
      </c>
      <c r="U32" s="187" t="s">
        <v>37</v>
      </c>
      <c r="V32" s="105">
        <v>102.39795918367346</v>
      </c>
      <c r="W32" s="414">
        <v>104.8936170212766</v>
      </c>
      <c r="X32" s="180">
        <v>18.8</v>
      </c>
      <c r="Y32" s="181">
        <v>19.5</v>
      </c>
      <c r="Z32" s="182">
        <v>8.6080586080586087E-3</v>
      </c>
      <c r="AA32" s="415">
        <v>8.9285714285714281E-3</v>
      </c>
      <c r="AB32" s="108" t="s">
        <v>37</v>
      </c>
      <c r="AC32" s="187" t="s">
        <v>37</v>
      </c>
      <c r="AD32" s="108">
        <v>1907</v>
      </c>
      <c r="AE32" s="127">
        <v>2150.75</v>
      </c>
      <c r="AF32" s="110" t="s">
        <v>37</v>
      </c>
      <c r="AG32" s="196" t="s">
        <v>37</v>
      </c>
      <c r="AH32" s="126">
        <v>1907</v>
      </c>
      <c r="AI32" s="311">
        <v>2150.75</v>
      </c>
      <c r="AJ32" s="108" t="s">
        <v>37</v>
      </c>
      <c r="AK32" s="187" t="s">
        <v>37</v>
      </c>
      <c r="AL32" s="126">
        <v>0</v>
      </c>
      <c r="AM32" s="127">
        <v>0</v>
      </c>
      <c r="AN32" s="108" t="s">
        <v>37</v>
      </c>
      <c r="AO32" s="187" t="s">
        <v>37</v>
      </c>
      <c r="AP32" s="105">
        <v>101.43617021276596</v>
      </c>
      <c r="AQ32" s="414">
        <v>110.2948717948718</v>
      </c>
      <c r="AR32" s="644">
        <v>18</v>
      </c>
      <c r="AS32" s="645">
        <v>18</v>
      </c>
      <c r="AT32" s="103">
        <v>8.152173913043478E-3</v>
      </c>
      <c r="AU32" s="103">
        <v>8.152173913043478E-3</v>
      </c>
      <c r="AV32" s="648" t="s">
        <v>37</v>
      </c>
      <c r="AW32" s="687" t="s">
        <v>37</v>
      </c>
      <c r="AX32" s="648">
        <v>1665</v>
      </c>
      <c r="AY32" s="649">
        <v>1414.7</v>
      </c>
      <c r="AZ32" s="661" t="s">
        <v>37</v>
      </c>
      <c r="BA32" s="690" t="s">
        <v>37</v>
      </c>
      <c r="BB32" s="652">
        <v>1665</v>
      </c>
      <c r="BC32" s="666">
        <v>1414.7</v>
      </c>
      <c r="BD32" s="648" t="s">
        <v>37</v>
      </c>
      <c r="BE32" s="687" t="s">
        <v>37</v>
      </c>
      <c r="BF32" s="652">
        <v>0</v>
      </c>
      <c r="BG32" s="649">
        <v>0</v>
      </c>
      <c r="BH32" s="648" t="s">
        <v>37</v>
      </c>
      <c r="BI32" s="687" t="s">
        <v>37</v>
      </c>
      <c r="BJ32" s="650">
        <v>92.5</v>
      </c>
      <c r="BK32" s="650">
        <v>78.594444444444449</v>
      </c>
      <c r="BL32" s="644">
        <v>19.5</v>
      </c>
      <c r="BM32" s="645">
        <v>18.8</v>
      </c>
      <c r="BN32" s="103">
        <v>8.8275237664101405E-3</v>
      </c>
      <c r="BO32" s="103">
        <v>8.5106382978723406E-3</v>
      </c>
      <c r="BP32" s="648" t="s">
        <v>37</v>
      </c>
      <c r="BQ32" s="687" t="s">
        <v>37</v>
      </c>
      <c r="BR32" s="648">
        <v>1934</v>
      </c>
      <c r="BS32" s="649">
        <v>1780.41</v>
      </c>
      <c r="BT32" s="661" t="s">
        <v>37</v>
      </c>
      <c r="BU32" s="690"/>
      <c r="BV32" s="652">
        <v>1934</v>
      </c>
      <c r="BW32" s="666">
        <v>1780.41</v>
      </c>
      <c r="BX32" s="648" t="s">
        <v>37</v>
      </c>
      <c r="BY32" s="687" t="s">
        <v>37</v>
      </c>
      <c r="BZ32" s="652">
        <v>0</v>
      </c>
      <c r="CA32" s="649"/>
      <c r="CB32" s="648" t="s">
        <v>37</v>
      </c>
      <c r="CC32" s="687" t="s">
        <v>37</v>
      </c>
      <c r="CD32" s="650">
        <v>99.179487179487182</v>
      </c>
      <c r="CE32" s="654">
        <v>94.702659574468086</v>
      </c>
      <c r="CF32" s="655">
        <f t="shared" si="0"/>
        <v>75.900000000000006</v>
      </c>
      <c r="CG32" s="656">
        <f t="shared" si="1"/>
        <v>75.099999999999994</v>
      </c>
      <c r="CH32" s="657">
        <f t="shared" si="23"/>
        <v>0.86407103825136622</v>
      </c>
      <c r="CI32" s="658">
        <f t="shared" si="23"/>
        <v>0.85496357012750446</v>
      </c>
      <c r="CJ32" s="108" t="s">
        <v>37</v>
      </c>
      <c r="CK32" s="187" t="s">
        <v>37</v>
      </c>
      <c r="CL32" s="652">
        <f t="shared" si="2"/>
        <v>7513</v>
      </c>
      <c r="CM32" s="650">
        <f t="shared" si="3"/>
        <v>7317.86</v>
      </c>
      <c r="CN32" s="648" t="s">
        <v>37</v>
      </c>
      <c r="CO32" s="687" t="s">
        <v>37</v>
      </c>
      <c r="CP32" s="652">
        <f t="shared" si="4"/>
        <v>7513</v>
      </c>
      <c r="CQ32" s="649">
        <f t="shared" si="5"/>
        <v>7317.86</v>
      </c>
      <c r="CR32" s="648" t="s">
        <v>37</v>
      </c>
      <c r="CS32" s="687" t="s">
        <v>37</v>
      </c>
      <c r="CT32" s="652">
        <f t="shared" si="6"/>
        <v>0</v>
      </c>
      <c r="CU32" s="649">
        <f t="shared" si="7"/>
        <v>0</v>
      </c>
      <c r="CV32" s="648" t="s">
        <v>37</v>
      </c>
      <c r="CW32" s="687" t="s">
        <v>37</v>
      </c>
      <c r="CX32" s="652">
        <f t="shared" si="22"/>
        <v>98.985507246376798</v>
      </c>
      <c r="CY32" s="659">
        <f t="shared" si="22"/>
        <v>97.441544607190423</v>
      </c>
      <c r="CZ32" s="660">
        <f t="shared" si="11"/>
        <v>-0.80000000000001137</v>
      </c>
      <c r="DA32" s="496">
        <f t="shared" si="12"/>
        <v>-1.0540184453228081E-2</v>
      </c>
      <c r="DB32" s="648" t="s">
        <v>37</v>
      </c>
      <c r="DC32" s="687" t="s">
        <v>37</v>
      </c>
      <c r="DD32" s="661">
        <f t="shared" si="13"/>
        <v>-195.14000000000033</v>
      </c>
      <c r="DE32" s="169">
        <f t="shared" si="14"/>
        <v>-2.5973645680819956E-2</v>
      </c>
      <c r="DF32" s="662" t="s">
        <v>37</v>
      </c>
      <c r="DG32" s="663" t="s">
        <v>37</v>
      </c>
      <c r="DH32" s="661">
        <f t="shared" si="20"/>
        <v>-195.14000000000033</v>
      </c>
      <c r="DI32" s="169">
        <f t="shared" si="21"/>
        <v>-2.5973645680819956E-2</v>
      </c>
      <c r="DJ32" s="648" t="s">
        <v>37</v>
      </c>
      <c r="DK32" s="687" t="s">
        <v>37</v>
      </c>
      <c r="DL32" s="661">
        <f t="shared" si="16"/>
        <v>0</v>
      </c>
      <c r="DM32" s="496" t="s">
        <v>37</v>
      </c>
      <c r="DN32" s="661" t="s">
        <v>37</v>
      </c>
      <c r="DO32" s="664" t="s">
        <v>37</v>
      </c>
      <c r="DP32" s="665">
        <f t="shared" si="17"/>
        <v>-1.5439626391863754</v>
      </c>
      <c r="DQ32" s="497">
        <f t="shared" si="18"/>
        <v>-1.5597865608178612E-2</v>
      </c>
    </row>
    <row r="33" spans="1:121" x14ac:dyDescent="0.3">
      <c r="A33" s="1303"/>
      <c r="B33" s="11"/>
      <c r="C33" s="364" t="s">
        <v>42</v>
      </c>
      <c r="D33" s="180">
        <v>0</v>
      </c>
      <c r="E33" s="181">
        <v>0</v>
      </c>
      <c r="F33" s="182">
        <v>0</v>
      </c>
      <c r="G33" s="182">
        <v>0</v>
      </c>
      <c r="H33" s="108" t="s">
        <v>37</v>
      </c>
      <c r="I33" s="187" t="s">
        <v>37</v>
      </c>
      <c r="J33" s="108">
        <v>0</v>
      </c>
      <c r="K33" s="127">
        <v>0</v>
      </c>
      <c r="L33" s="110" t="s">
        <v>37</v>
      </c>
      <c r="M33" s="196" t="s">
        <v>37</v>
      </c>
      <c r="N33" s="126">
        <v>0</v>
      </c>
      <c r="O33" s="127">
        <v>0</v>
      </c>
      <c r="P33" s="108" t="s">
        <v>37</v>
      </c>
      <c r="Q33" s="187" t="s">
        <v>37</v>
      </c>
      <c r="R33" s="126">
        <v>0</v>
      </c>
      <c r="S33" s="127">
        <v>0</v>
      </c>
      <c r="T33" s="108" t="s">
        <v>37</v>
      </c>
      <c r="U33" s="187" t="s">
        <v>37</v>
      </c>
      <c r="V33" s="105" t="s">
        <v>37</v>
      </c>
      <c r="W33" s="414" t="s">
        <v>37</v>
      </c>
      <c r="X33" s="180">
        <v>0</v>
      </c>
      <c r="Y33" s="181">
        <v>0</v>
      </c>
      <c r="Z33" s="182">
        <v>0</v>
      </c>
      <c r="AA33" s="415">
        <v>0</v>
      </c>
      <c r="AB33" s="108" t="s">
        <v>37</v>
      </c>
      <c r="AC33" s="187" t="s">
        <v>37</v>
      </c>
      <c r="AD33" s="108">
        <v>0</v>
      </c>
      <c r="AE33" s="127">
        <v>0</v>
      </c>
      <c r="AF33" s="110" t="s">
        <v>37</v>
      </c>
      <c r="AG33" s="196" t="s">
        <v>37</v>
      </c>
      <c r="AH33" s="126">
        <v>0</v>
      </c>
      <c r="AI33" s="311">
        <v>0</v>
      </c>
      <c r="AJ33" s="108" t="s">
        <v>37</v>
      </c>
      <c r="AK33" s="187" t="s">
        <v>37</v>
      </c>
      <c r="AL33" s="126">
        <v>0</v>
      </c>
      <c r="AM33" s="127">
        <v>0</v>
      </c>
      <c r="AN33" s="108" t="s">
        <v>37</v>
      </c>
      <c r="AO33" s="187" t="s">
        <v>37</v>
      </c>
      <c r="AP33" s="105">
        <v>0</v>
      </c>
      <c r="AQ33" s="414" t="s">
        <v>37</v>
      </c>
      <c r="AR33" s="644">
        <v>0</v>
      </c>
      <c r="AS33" s="645">
        <v>0</v>
      </c>
      <c r="AT33" s="103">
        <v>0</v>
      </c>
      <c r="AU33" s="103">
        <v>0</v>
      </c>
      <c r="AV33" s="648" t="s">
        <v>37</v>
      </c>
      <c r="AW33" s="687" t="s">
        <v>37</v>
      </c>
      <c r="AX33" s="648">
        <v>0</v>
      </c>
      <c r="AY33" s="649">
        <v>0</v>
      </c>
      <c r="AZ33" s="661" t="s">
        <v>37</v>
      </c>
      <c r="BA33" s="690" t="s">
        <v>37</v>
      </c>
      <c r="BB33" s="652">
        <v>0</v>
      </c>
      <c r="BC33" s="666">
        <v>0</v>
      </c>
      <c r="BD33" s="648" t="s">
        <v>37</v>
      </c>
      <c r="BE33" s="687" t="s">
        <v>37</v>
      </c>
      <c r="BF33" s="652">
        <v>0</v>
      </c>
      <c r="BG33" s="649">
        <v>0</v>
      </c>
      <c r="BH33" s="648" t="s">
        <v>37</v>
      </c>
      <c r="BI33" s="687" t="s">
        <v>37</v>
      </c>
      <c r="BJ33" s="650" t="s">
        <v>37</v>
      </c>
      <c r="BK33" s="650" t="s">
        <v>37</v>
      </c>
      <c r="BL33" s="644">
        <v>0</v>
      </c>
      <c r="BM33" s="645">
        <v>0</v>
      </c>
      <c r="BN33" s="103">
        <v>0</v>
      </c>
      <c r="BO33" s="103">
        <v>0</v>
      </c>
      <c r="BP33" s="648" t="s">
        <v>37</v>
      </c>
      <c r="BQ33" s="687" t="s">
        <v>37</v>
      </c>
      <c r="BR33" s="648">
        <v>0</v>
      </c>
      <c r="BS33" s="649">
        <v>0</v>
      </c>
      <c r="BT33" s="661" t="s">
        <v>37</v>
      </c>
      <c r="BU33" s="690"/>
      <c r="BV33" s="652">
        <v>0</v>
      </c>
      <c r="BW33" s="666">
        <v>0</v>
      </c>
      <c r="BX33" s="648" t="s">
        <v>37</v>
      </c>
      <c r="BY33" s="687" t="s">
        <v>37</v>
      </c>
      <c r="BZ33" s="652">
        <v>0</v>
      </c>
      <c r="CA33" s="649"/>
      <c r="CB33" s="648" t="s">
        <v>37</v>
      </c>
      <c r="CC33" s="687" t="s">
        <v>37</v>
      </c>
      <c r="CD33" s="650" t="s">
        <v>37</v>
      </c>
      <c r="CE33" s="654" t="s">
        <v>37</v>
      </c>
      <c r="CF33" s="655">
        <f t="shared" si="0"/>
        <v>0</v>
      </c>
      <c r="CG33" s="656">
        <f t="shared" si="1"/>
        <v>0</v>
      </c>
      <c r="CH33" s="657">
        <f t="shared" si="23"/>
        <v>0</v>
      </c>
      <c r="CI33" s="658">
        <f t="shared" si="23"/>
        <v>0</v>
      </c>
      <c r="CJ33" s="108" t="s">
        <v>37</v>
      </c>
      <c r="CK33" s="187" t="s">
        <v>37</v>
      </c>
      <c r="CL33" s="652">
        <f t="shared" si="2"/>
        <v>0</v>
      </c>
      <c r="CM33" s="650">
        <f t="shared" si="3"/>
        <v>0</v>
      </c>
      <c r="CN33" s="648" t="s">
        <v>37</v>
      </c>
      <c r="CO33" s="687" t="s">
        <v>37</v>
      </c>
      <c r="CP33" s="652">
        <f t="shared" si="4"/>
        <v>0</v>
      </c>
      <c r="CQ33" s="649">
        <f t="shared" si="5"/>
        <v>0</v>
      </c>
      <c r="CR33" s="648" t="s">
        <v>37</v>
      </c>
      <c r="CS33" s="687" t="s">
        <v>37</v>
      </c>
      <c r="CT33" s="652">
        <f t="shared" si="6"/>
        <v>0</v>
      </c>
      <c r="CU33" s="649">
        <f t="shared" si="7"/>
        <v>0</v>
      </c>
      <c r="CV33" s="648" t="s">
        <v>37</v>
      </c>
      <c r="CW33" s="687" t="s">
        <v>37</v>
      </c>
      <c r="CX33" s="652" t="s">
        <v>37</v>
      </c>
      <c r="CY33" s="659" t="s">
        <v>37</v>
      </c>
      <c r="CZ33" s="660">
        <f t="shared" si="11"/>
        <v>0</v>
      </c>
      <c r="DA33" s="496" t="s">
        <v>37</v>
      </c>
      <c r="DB33" s="648" t="s">
        <v>37</v>
      </c>
      <c r="DC33" s="687" t="s">
        <v>37</v>
      </c>
      <c r="DD33" s="661">
        <f t="shared" si="13"/>
        <v>0</v>
      </c>
      <c r="DE33" s="169" t="s">
        <v>37</v>
      </c>
      <c r="DF33" s="662" t="s">
        <v>37</v>
      </c>
      <c r="DG33" s="663" t="s">
        <v>37</v>
      </c>
      <c r="DH33" s="661">
        <f t="shared" si="20"/>
        <v>0</v>
      </c>
      <c r="DI33" s="169" t="s">
        <v>37</v>
      </c>
      <c r="DJ33" s="648" t="s">
        <v>37</v>
      </c>
      <c r="DK33" s="687" t="s">
        <v>37</v>
      </c>
      <c r="DL33" s="661">
        <f t="shared" si="16"/>
        <v>0</v>
      </c>
      <c r="DM33" s="496" t="s">
        <v>37</v>
      </c>
      <c r="DN33" s="661" t="s">
        <v>37</v>
      </c>
      <c r="DO33" s="664" t="s">
        <v>37</v>
      </c>
      <c r="DP33" s="665" t="s">
        <v>37</v>
      </c>
      <c r="DQ33" s="497" t="s">
        <v>37</v>
      </c>
    </row>
    <row r="34" spans="1:121" ht="26.4" customHeight="1" x14ac:dyDescent="0.3">
      <c r="A34" s="1303"/>
      <c r="B34" s="1300" t="s">
        <v>47</v>
      </c>
      <c r="C34" s="1301"/>
      <c r="D34" s="188">
        <v>237.1</v>
      </c>
      <c r="E34" s="189">
        <v>238.1</v>
      </c>
      <c r="F34" s="190">
        <v>2.1560621629732015E-2</v>
      </c>
      <c r="G34" s="190">
        <v>2.1691598491336114E-2</v>
      </c>
      <c r="H34" s="106" t="s">
        <v>37</v>
      </c>
      <c r="I34" s="191" t="s">
        <v>37</v>
      </c>
      <c r="J34" s="106">
        <v>30018</v>
      </c>
      <c r="K34" s="194">
        <v>27379</v>
      </c>
      <c r="L34" s="111" t="s">
        <v>37</v>
      </c>
      <c r="M34" s="197" t="s">
        <v>37</v>
      </c>
      <c r="N34" s="193">
        <v>30018</v>
      </c>
      <c r="O34" s="195">
        <v>27379</v>
      </c>
      <c r="P34" s="106" t="s">
        <v>37</v>
      </c>
      <c r="Q34" s="191" t="s">
        <v>37</v>
      </c>
      <c r="R34" s="193">
        <v>0</v>
      </c>
      <c r="S34" s="195">
        <v>0</v>
      </c>
      <c r="T34" s="106" t="s">
        <v>37</v>
      </c>
      <c r="U34" s="191" t="s">
        <v>37</v>
      </c>
      <c r="V34" s="111">
        <v>126.60480809784902</v>
      </c>
      <c r="W34" s="416">
        <v>114.9895002099958</v>
      </c>
      <c r="X34" s="188">
        <v>224.89999999999998</v>
      </c>
      <c r="Y34" s="189">
        <v>218</v>
      </c>
      <c r="Z34" s="190">
        <v>2.0441923667730118E-2</v>
      </c>
      <c r="AA34" s="417">
        <v>1.9860430370059946E-2</v>
      </c>
      <c r="AB34" s="106" t="s">
        <v>37</v>
      </c>
      <c r="AC34" s="191" t="s">
        <v>37</v>
      </c>
      <c r="AD34" s="106">
        <v>28434</v>
      </c>
      <c r="AE34" s="194">
        <v>25446.2</v>
      </c>
      <c r="AF34" s="111" t="s">
        <v>37</v>
      </c>
      <c r="AG34" s="197" t="s">
        <v>37</v>
      </c>
      <c r="AH34" s="193">
        <v>28434</v>
      </c>
      <c r="AI34" s="195">
        <v>25446.2</v>
      </c>
      <c r="AJ34" s="106" t="s">
        <v>37</v>
      </c>
      <c r="AK34" s="191" t="s">
        <v>37</v>
      </c>
      <c r="AL34" s="193">
        <v>0</v>
      </c>
      <c r="AM34" s="195">
        <v>0</v>
      </c>
      <c r="AN34" s="106" t="s">
        <v>37</v>
      </c>
      <c r="AO34" s="191" t="s">
        <v>37</v>
      </c>
      <c r="AP34" s="111">
        <v>126.42952423299245</v>
      </c>
      <c r="AQ34" s="416">
        <v>116.72568807339449</v>
      </c>
      <c r="AR34" s="667">
        <v>241.8</v>
      </c>
      <c r="AS34" s="668">
        <v>232</v>
      </c>
      <c r="AT34" s="669">
        <v>2.1770250925100616E-2</v>
      </c>
      <c r="AU34" s="669">
        <v>2.0887916520361219E-2</v>
      </c>
      <c r="AV34" s="670" t="s">
        <v>37</v>
      </c>
      <c r="AW34" s="671" t="s">
        <v>37</v>
      </c>
      <c r="AX34" s="670">
        <v>20258</v>
      </c>
      <c r="AY34" s="672">
        <v>18879.560000000001</v>
      </c>
      <c r="AZ34" s="676" t="s">
        <v>37</v>
      </c>
      <c r="BA34" s="691" t="s">
        <v>37</v>
      </c>
      <c r="BB34" s="674">
        <v>20258</v>
      </c>
      <c r="BC34" s="675">
        <v>18879.560000000001</v>
      </c>
      <c r="BD34" s="670" t="s">
        <v>37</v>
      </c>
      <c r="BE34" s="671" t="s">
        <v>37</v>
      </c>
      <c r="BF34" s="674">
        <v>0</v>
      </c>
      <c r="BG34" s="675">
        <v>0</v>
      </c>
      <c r="BH34" s="670" t="s">
        <v>37</v>
      </c>
      <c r="BI34" s="671" t="s">
        <v>37</v>
      </c>
      <c r="BJ34" s="676">
        <v>83.779983457402807</v>
      </c>
      <c r="BK34" s="676">
        <v>81.377413793103457</v>
      </c>
      <c r="BL34" s="667">
        <v>217.7</v>
      </c>
      <c r="BM34" s="668">
        <v>214.7</v>
      </c>
      <c r="BN34" s="669">
        <v>1.961809153907848E-2</v>
      </c>
      <c r="BO34" s="669">
        <v>1.9347745766835782E-2</v>
      </c>
      <c r="BP34" s="670" t="s">
        <v>37</v>
      </c>
      <c r="BQ34" s="671" t="s">
        <v>37</v>
      </c>
      <c r="BR34" s="670">
        <v>27662</v>
      </c>
      <c r="BS34" s="672">
        <v>26367.450000000004</v>
      </c>
      <c r="BT34" s="676" t="s">
        <v>37</v>
      </c>
      <c r="BU34" s="691"/>
      <c r="BV34" s="674">
        <v>27662</v>
      </c>
      <c r="BW34" s="675">
        <v>26367.450000000004</v>
      </c>
      <c r="BX34" s="670" t="s">
        <v>37</v>
      </c>
      <c r="BY34" s="671" t="s">
        <v>37</v>
      </c>
      <c r="BZ34" s="674">
        <v>0</v>
      </c>
      <c r="CA34" s="675"/>
      <c r="CB34" s="670" t="s">
        <v>37</v>
      </c>
      <c r="CC34" s="671" t="s">
        <v>37</v>
      </c>
      <c r="CD34" s="676">
        <v>127.06476802939827</v>
      </c>
      <c r="CE34" s="677">
        <v>122.81066604564511</v>
      </c>
      <c r="CF34" s="678">
        <f t="shared" si="0"/>
        <v>921.5</v>
      </c>
      <c r="CG34" s="679">
        <f t="shared" si="1"/>
        <v>902.8</v>
      </c>
      <c r="CH34" s="680">
        <f>(CF34/44202.6)*100</f>
        <v>2.0847189984299566</v>
      </c>
      <c r="CI34" s="681">
        <f>(CG34/44165)*100</f>
        <v>2.0441526095324352</v>
      </c>
      <c r="CJ34" s="106" t="s">
        <v>37</v>
      </c>
      <c r="CK34" s="191" t="s">
        <v>37</v>
      </c>
      <c r="CL34" s="674">
        <f t="shared" si="2"/>
        <v>106372</v>
      </c>
      <c r="CM34" s="676">
        <f t="shared" si="3"/>
        <v>98072.209999999992</v>
      </c>
      <c r="CN34" s="670" t="s">
        <v>37</v>
      </c>
      <c r="CO34" s="671" t="s">
        <v>37</v>
      </c>
      <c r="CP34" s="674">
        <f t="shared" si="4"/>
        <v>106372</v>
      </c>
      <c r="CQ34" s="675">
        <f t="shared" si="5"/>
        <v>98072.209999999992</v>
      </c>
      <c r="CR34" s="670" t="s">
        <v>37</v>
      </c>
      <c r="CS34" s="671" t="s">
        <v>37</v>
      </c>
      <c r="CT34" s="674">
        <f t="shared" si="6"/>
        <v>0</v>
      </c>
      <c r="CU34" s="675">
        <f t="shared" si="7"/>
        <v>0</v>
      </c>
      <c r="CV34" s="670" t="s">
        <v>37</v>
      </c>
      <c r="CW34" s="671" t="s">
        <v>37</v>
      </c>
      <c r="CX34" s="674">
        <f>CL34/CF34</f>
        <v>115.43353228431904</v>
      </c>
      <c r="CY34" s="682">
        <f>CM34/CG34</f>
        <v>108.63115861763403</v>
      </c>
      <c r="CZ34" s="683">
        <f t="shared" si="11"/>
        <v>-18.700000000000045</v>
      </c>
      <c r="DA34" s="499">
        <f t="shared" si="12"/>
        <v>-2.0293000542593646E-2</v>
      </c>
      <c r="DB34" s="670" t="s">
        <v>37</v>
      </c>
      <c r="DC34" s="671" t="s">
        <v>37</v>
      </c>
      <c r="DD34" s="639">
        <f t="shared" si="13"/>
        <v>-8299.7900000000081</v>
      </c>
      <c r="DE34" s="500">
        <f t="shared" si="14"/>
        <v>-7.8026078291279735E-2</v>
      </c>
      <c r="DF34" s="672" t="s">
        <v>37</v>
      </c>
      <c r="DG34" s="684" t="s">
        <v>37</v>
      </c>
      <c r="DH34" s="639">
        <f t="shared" si="20"/>
        <v>-8299.7900000000081</v>
      </c>
      <c r="DI34" s="500">
        <f t="shared" si="21"/>
        <v>-7.8026078291279735E-2</v>
      </c>
      <c r="DJ34" s="670" t="s">
        <v>37</v>
      </c>
      <c r="DK34" s="671" t="s">
        <v>37</v>
      </c>
      <c r="DL34" s="639">
        <f t="shared" si="16"/>
        <v>0</v>
      </c>
      <c r="DM34" s="499" t="s">
        <v>37</v>
      </c>
      <c r="DN34" s="639" t="s">
        <v>37</v>
      </c>
      <c r="DO34" s="685" t="s">
        <v>37</v>
      </c>
      <c r="DP34" s="686">
        <f t="shared" si="17"/>
        <v>-6.8023736666850141</v>
      </c>
      <c r="DQ34" s="501">
        <f t="shared" si="18"/>
        <v>-5.8928922402984252E-2</v>
      </c>
    </row>
    <row r="35" spans="1:121" x14ac:dyDescent="0.3">
      <c r="A35" s="1303"/>
      <c r="B35" s="12"/>
      <c r="C35" s="366" t="s">
        <v>38</v>
      </c>
      <c r="D35" s="180">
        <v>31.699999999999996</v>
      </c>
      <c r="E35" s="181">
        <v>32.299999999999997</v>
      </c>
      <c r="F35" s="182">
        <v>1.4521300961978926E-2</v>
      </c>
      <c r="G35" s="182">
        <v>1.4796152084287676E-2</v>
      </c>
      <c r="H35" s="108" t="s">
        <v>37</v>
      </c>
      <c r="I35" s="187" t="s">
        <v>37</v>
      </c>
      <c r="J35" s="108">
        <v>16447</v>
      </c>
      <c r="K35" s="127">
        <v>16191</v>
      </c>
      <c r="L35" s="105" t="s">
        <v>37</v>
      </c>
      <c r="M35" s="186" t="s">
        <v>37</v>
      </c>
      <c r="N35" s="126">
        <v>16447</v>
      </c>
      <c r="O35" s="127">
        <v>16191</v>
      </c>
      <c r="P35" s="108" t="s">
        <v>37</v>
      </c>
      <c r="Q35" s="187" t="s">
        <v>37</v>
      </c>
      <c r="R35" s="126">
        <v>0</v>
      </c>
      <c r="S35" s="127">
        <v>0</v>
      </c>
      <c r="T35" s="108" t="s">
        <v>37</v>
      </c>
      <c r="U35" s="187" t="s">
        <v>37</v>
      </c>
      <c r="V35" s="105">
        <v>518.83280757097793</v>
      </c>
      <c r="W35" s="414">
        <v>501.2693498452013</v>
      </c>
      <c r="X35" s="180">
        <v>29.4</v>
      </c>
      <c r="Y35" s="181">
        <v>22.5</v>
      </c>
      <c r="Z35" s="182">
        <v>1.3461538461538461E-2</v>
      </c>
      <c r="AA35" s="415">
        <v>1.0302197802197802E-2</v>
      </c>
      <c r="AB35" s="108" t="s">
        <v>37</v>
      </c>
      <c r="AC35" s="187" t="s">
        <v>37</v>
      </c>
      <c r="AD35" s="108">
        <v>15863</v>
      </c>
      <c r="AE35" s="127">
        <v>13654.630000000001</v>
      </c>
      <c r="AF35" s="105" t="s">
        <v>37</v>
      </c>
      <c r="AG35" s="186" t="s">
        <v>37</v>
      </c>
      <c r="AH35" s="126">
        <v>15863</v>
      </c>
      <c r="AI35" s="311">
        <v>13654.630000000001</v>
      </c>
      <c r="AJ35" s="108" t="s">
        <v>37</v>
      </c>
      <c r="AK35" s="187" t="s">
        <v>37</v>
      </c>
      <c r="AL35" s="126">
        <v>0</v>
      </c>
      <c r="AM35" s="127">
        <v>0</v>
      </c>
      <c r="AN35" s="108" t="s">
        <v>37</v>
      </c>
      <c r="AO35" s="187" t="s">
        <v>37</v>
      </c>
      <c r="AP35" s="105">
        <v>539.55782312925169</v>
      </c>
      <c r="AQ35" s="414">
        <v>606.87244444444445</v>
      </c>
      <c r="AR35" s="644">
        <v>29.9</v>
      </c>
      <c r="AS35" s="645">
        <v>23.1</v>
      </c>
      <c r="AT35" s="103">
        <v>1.3541666666666665E-2</v>
      </c>
      <c r="AU35" s="103">
        <v>1.0461956521739131E-2</v>
      </c>
      <c r="AV35" s="648" t="s">
        <v>37</v>
      </c>
      <c r="AW35" s="687" t="s">
        <v>37</v>
      </c>
      <c r="AX35" s="648">
        <v>13123</v>
      </c>
      <c r="AY35" s="649">
        <v>10410.130000000001</v>
      </c>
      <c r="AZ35" s="650" t="s">
        <v>37</v>
      </c>
      <c r="BA35" s="651" t="s">
        <v>37</v>
      </c>
      <c r="BB35" s="652">
        <v>13123</v>
      </c>
      <c r="BC35" s="666">
        <v>10410.130000000001</v>
      </c>
      <c r="BD35" s="648" t="s">
        <v>37</v>
      </c>
      <c r="BE35" s="687" t="s">
        <v>37</v>
      </c>
      <c r="BF35" s="652">
        <v>0</v>
      </c>
      <c r="BG35" s="649">
        <v>0</v>
      </c>
      <c r="BH35" s="648" t="s">
        <v>37</v>
      </c>
      <c r="BI35" s="687" t="s">
        <v>37</v>
      </c>
      <c r="BJ35" s="650">
        <v>438.89632107023414</v>
      </c>
      <c r="BK35" s="650">
        <v>450.65497835497837</v>
      </c>
      <c r="BL35" s="644">
        <v>29.2</v>
      </c>
      <c r="BM35" s="645">
        <v>32.299999999999997</v>
      </c>
      <c r="BN35" s="103">
        <v>1.3218650973291082E-2</v>
      </c>
      <c r="BO35" s="103">
        <v>1.4622000905387051E-2</v>
      </c>
      <c r="BP35" s="648" t="s">
        <v>37</v>
      </c>
      <c r="BQ35" s="687" t="s">
        <v>37</v>
      </c>
      <c r="BR35" s="648">
        <v>15904</v>
      </c>
      <c r="BS35" s="649">
        <v>16220.270000000004</v>
      </c>
      <c r="BT35" s="650" t="s">
        <v>37</v>
      </c>
      <c r="BU35" s="651"/>
      <c r="BV35" s="652">
        <v>15904</v>
      </c>
      <c r="BW35" s="666">
        <v>16220.270000000004</v>
      </c>
      <c r="BX35" s="648" t="s">
        <v>37</v>
      </c>
      <c r="BY35" s="687" t="s">
        <v>37</v>
      </c>
      <c r="BZ35" s="652">
        <v>0</v>
      </c>
      <c r="CA35" s="649"/>
      <c r="CB35" s="648" t="s">
        <v>37</v>
      </c>
      <c r="CC35" s="687" t="s">
        <v>37</v>
      </c>
      <c r="CD35" s="650">
        <v>544.65753424657532</v>
      </c>
      <c r="CE35" s="654">
        <v>502.17554179566582</v>
      </c>
      <c r="CF35" s="655">
        <f t="shared" si="0"/>
        <v>120.2</v>
      </c>
      <c r="CG35" s="656">
        <f t="shared" si="1"/>
        <v>110.2</v>
      </c>
      <c r="CH35" s="657">
        <f t="shared" ref="CH35:CI39" si="24">CF35/8784*100</f>
        <v>1.3683970856102003</v>
      </c>
      <c r="CI35" s="658">
        <f t="shared" si="24"/>
        <v>1.2545537340619308</v>
      </c>
      <c r="CJ35" s="108" t="s">
        <v>37</v>
      </c>
      <c r="CK35" s="187" t="s">
        <v>37</v>
      </c>
      <c r="CL35" s="652">
        <f t="shared" si="2"/>
        <v>61337</v>
      </c>
      <c r="CM35" s="650">
        <f t="shared" si="3"/>
        <v>56476.030000000006</v>
      </c>
      <c r="CN35" s="648" t="s">
        <v>37</v>
      </c>
      <c r="CO35" s="687" t="s">
        <v>37</v>
      </c>
      <c r="CP35" s="652">
        <f t="shared" si="4"/>
        <v>61337</v>
      </c>
      <c r="CQ35" s="649">
        <f t="shared" si="5"/>
        <v>56476.030000000006</v>
      </c>
      <c r="CR35" s="648" t="s">
        <v>37</v>
      </c>
      <c r="CS35" s="687" t="s">
        <v>37</v>
      </c>
      <c r="CT35" s="652">
        <f t="shared" si="6"/>
        <v>0</v>
      </c>
      <c r="CU35" s="649">
        <f t="shared" si="7"/>
        <v>0</v>
      </c>
      <c r="CV35" s="648" t="s">
        <v>37</v>
      </c>
      <c r="CW35" s="687" t="s">
        <v>37</v>
      </c>
      <c r="CX35" s="652">
        <f>CL35/CF35</f>
        <v>510.29118136439268</v>
      </c>
      <c r="CY35" s="659">
        <f>CM35/CG35</f>
        <v>512.4866606170599</v>
      </c>
      <c r="CZ35" s="660">
        <f t="shared" si="11"/>
        <v>-10</v>
      </c>
      <c r="DA35" s="496">
        <f t="shared" si="12"/>
        <v>-8.3194675540765387E-2</v>
      </c>
      <c r="DB35" s="648" t="s">
        <v>37</v>
      </c>
      <c r="DC35" s="687" t="s">
        <v>37</v>
      </c>
      <c r="DD35" s="661">
        <f t="shared" si="13"/>
        <v>-4860.9699999999939</v>
      </c>
      <c r="DE35" s="169">
        <f t="shared" si="14"/>
        <v>-7.9250207868007794E-2</v>
      </c>
      <c r="DF35" s="662" t="s">
        <v>37</v>
      </c>
      <c r="DG35" s="663" t="s">
        <v>37</v>
      </c>
      <c r="DH35" s="661">
        <f t="shared" si="20"/>
        <v>-4860.9699999999939</v>
      </c>
      <c r="DI35" s="169">
        <f t="shared" si="21"/>
        <v>-7.9250207868007794E-2</v>
      </c>
      <c r="DJ35" s="648" t="s">
        <v>37</v>
      </c>
      <c r="DK35" s="687" t="s">
        <v>37</v>
      </c>
      <c r="DL35" s="661">
        <f t="shared" si="16"/>
        <v>0</v>
      </c>
      <c r="DM35" s="496" t="s">
        <v>37</v>
      </c>
      <c r="DN35" s="661" t="s">
        <v>37</v>
      </c>
      <c r="DO35" s="664" t="s">
        <v>37</v>
      </c>
      <c r="DP35" s="648">
        <f t="shared" si="17"/>
        <v>2.1954792526672122</v>
      </c>
      <c r="DQ35" s="498">
        <f t="shared" si="18"/>
        <v>4.3024048481438435E-3</v>
      </c>
    </row>
    <row r="36" spans="1:121" x14ac:dyDescent="0.3">
      <c r="A36" s="1303"/>
      <c r="B36" s="12"/>
      <c r="C36" s="366" t="s">
        <v>39</v>
      </c>
      <c r="D36" s="180">
        <v>0</v>
      </c>
      <c r="E36" s="181">
        <v>0</v>
      </c>
      <c r="F36" s="182">
        <v>0</v>
      </c>
      <c r="G36" s="182">
        <v>0</v>
      </c>
      <c r="H36" s="108" t="s">
        <v>37</v>
      </c>
      <c r="I36" s="187" t="s">
        <v>37</v>
      </c>
      <c r="J36" s="108">
        <v>0</v>
      </c>
      <c r="K36" s="127">
        <v>0</v>
      </c>
      <c r="L36" s="105" t="s">
        <v>37</v>
      </c>
      <c r="M36" s="186" t="s">
        <v>37</v>
      </c>
      <c r="N36" s="126">
        <v>0</v>
      </c>
      <c r="O36" s="127">
        <v>0</v>
      </c>
      <c r="P36" s="108" t="s">
        <v>37</v>
      </c>
      <c r="Q36" s="187" t="s">
        <v>37</v>
      </c>
      <c r="R36" s="126">
        <v>0</v>
      </c>
      <c r="S36" s="127">
        <v>0</v>
      </c>
      <c r="T36" s="108" t="s">
        <v>37</v>
      </c>
      <c r="U36" s="187" t="s">
        <v>37</v>
      </c>
      <c r="V36" s="105" t="s">
        <v>37</v>
      </c>
      <c r="W36" s="414" t="s">
        <v>37</v>
      </c>
      <c r="X36" s="180">
        <v>0</v>
      </c>
      <c r="Y36" s="181">
        <v>0</v>
      </c>
      <c r="Z36" s="182">
        <v>0</v>
      </c>
      <c r="AA36" s="415">
        <v>0</v>
      </c>
      <c r="AB36" s="108" t="s">
        <v>37</v>
      </c>
      <c r="AC36" s="187" t="s">
        <v>37</v>
      </c>
      <c r="AD36" s="108">
        <v>0</v>
      </c>
      <c r="AE36" s="127">
        <v>0</v>
      </c>
      <c r="AF36" s="105" t="s">
        <v>37</v>
      </c>
      <c r="AG36" s="186" t="s">
        <v>37</v>
      </c>
      <c r="AH36" s="126">
        <v>0</v>
      </c>
      <c r="AI36" s="311">
        <v>0</v>
      </c>
      <c r="AJ36" s="108" t="s">
        <v>37</v>
      </c>
      <c r="AK36" s="187" t="s">
        <v>37</v>
      </c>
      <c r="AL36" s="126">
        <v>0</v>
      </c>
      <c r="AM36" s="127">
        <v>0</v>
      </c>
      <c r="AN36" s="108" t="s">
        <v>37</v>
      </c>
      <c r="AO36" s="187" t="s">
        <v>37</v>
      </c>
      <c r="AP36" s="105">
        <v>0</v>
      </c>
      <c r="AQ36" s="414"/>
      <c r="AR36" s="644">
        <v>0</v>
      </c>
      <c r="AS36" s="645">
        <v>0</v>
      </c>
      <c r="AT36" s="103">
        <v>0</v>
      </c>
      <c r="AU36" s="103">
        <v>0</v>
      </c>
      <c r="AV36" s="648" t="s">
        <v>37</v>
      </c>
      <c r="AW36" s="692" t="s">
        <v>37</v>
      </c>
      <c r="AX36" s="648">
        <v>0</v>
      </c>
      <c r="AY36" s="649">
        <v>0</v>
      </c>
      <c r="AZ36" s="650" t="s">
        <v>37</v>
      </c>
      <c r="BA36" s="651" t="s">
        <v>37</v>
      </c>
      <c r="BB36" s="652">
        <v>0</v>
      </c>
      <c r="BC36" s="666">
        <v>0</v>
      </c>
      <c r="BD36" s="648" t="s">
        <v>37</v>
      </c>
      <c r="BE36" s="687" t="s">
        <v>37</v>
      </c>
      <c r="BF36" s="652">
        <v>0</v>
      </c>
      <c r="BG36" s="649">
        <v>0</v>
      </c>
      <c r="BH36" s="648" t="s">
        <v>37</v>
      </c>
      <c r="BI36" s="687" t="s">
        <v>37</v>
      </c>
      <c r="BJ36" s="650" t="s">
        <v>37</v>
      </c>
      <c r="BK36" s="650" t="s">
        <v>37</v>
      </c>
      <c r="BL36" s="644">
        <v>0</v>
      </c>
      <c r="BM36" s="645">
        <v>0</v>
      </c>
      <c r="BN36" s="103">
        <v>0</v>
      </c>
      <c r="BO36" s="103">
        <v>0</v>
      </c>
      <c r="BP36" s="648" t="s">
        <v>37</v>
      </c>
      <c r="BQ36" s="687" t="s">
        <v>37</v>
      </c>
      <c r="BR36" s="648">
        <v>0</v>
      </c>
      <c r="BS36" s="649">
        <v>0</v>
      </c>
      <c r="BT36" s="650" t="s">
        <v>37</v>
      </c>
      <c r="BU36" s="651"/>
      <c r="BV36" s="652">
        <v>0</v>
      </c>
      <c r="BW36" s="666">
        <v>0</v>
      </c>
      <c r="BX36" s="648" t="s">
        <v>37</v>
      </c>
      <c r="BY36" s="687" t="s">
        <v>37</v>
      </c>
      <c r="BZ36" s="652">
        <v>0</v>
      </c>
      <c r="CA36" s="649"/>
      <c r="CB36" s="648" t="s">
        <v>37</v>
      </c>
      <c r="CC36" s="687" t="s">
        <v>37</v>
      </c>
      <c r="CD36" s="650" t="s">
        <v>37</v>
      </c>
      <c r="CE36" s="654" t="s">
        <v>37</v>
      </c>
      <c r="CF36" s="655">
        <f t="shared" si="0"/>
        <v>0</v>
      </c>
      <c r="CG36" s="656">
        <f t="shared" si="1"/>
        <v>0</v>
      </c>
      <c r="CH36" s="657">
        <f t="shared" si="24"/>
        <v>0</v>
      </c>
      <c r="CI36" s="658">
        <f t="shared" si="24"/>
        <v>0</v>
      </c>
      <c r="CJ36" s="108" t="s">
        <v>37</v>
      </c>
      <c r="CK36" s="187" t="s">
        <v>37</v>
      </c>
      <c r="CL36" s="652">
        <f t="shared" si="2"/>
        <v>0</v>
      </c>
      <c r="CM36" s="650">
        <f t="shared" si="3"/>
        <v>0</v>
      </c>
      <c r="CN36" s="648" t="s">
        <v>37</v>
      </c>
      <c r="CO36" s="687" t="s">
        <v>37</v>
      </c>
      <c r="CP36" s="652">
        <f t="shared" si="4"/>
        <v>0</v>
      </c>
      <c r="CQ36" s="649">
        <f t="shared" si="5"/>
        <v>0</v>
      </c>
      <c r="CR36" s="648" t="s">
        <v>37</v>
      </c>
      <c r="CS36" s="687" t="s">
        <v>37</v>
      </c>
      <c r="CT36" s="652">
        <f t="shared" si="6"/>
        <v>0</v>
      </c>
      <c r="CU36" s="649">
        <f t="shared" si="7"/>
        <v>0</v>
      </c>
      <c r="CV36" s="648" t="s">
        <v>37</v>
      </c>
      <c r="CW36" s="687" t="s">
        <v>37</v>
      </c>
      <c r="CX36" s="652" t="s">
        <v>37</v>
      </c>
      <c r="CY36" s="659" t="s">
        <v>37</v>
      </c>
      <c r="CZ36" s="660">
        <f t="shared" si="11"/>
        <v>0</v>
      </c>
      <c r="DA36" s="496" t="s">
        <v>37</v>
      </c>
      <c r="DB36" s="648" t="s">
        <v>37</v>
      </c>
      <c r="DC36" s="687" t="s">
        <v>37</v>
      </c>
      <c r="DD36" s="661" t="s">
        <v>37</v>
      </c>
      <c r="DE36" s="169" t="s">
        <v>37</v>
      </c>
      <c r="DF36" s="662" t="s">
        <v>37</v>
      </c>
      <c r="DG36" s="663" t="s">
        <v>37</v>
      </c>
      <c r="DH36" s="661" t="s">
        <v>37</v>
      </c>
      <c r="DI36" s="169" t="s">
        <v>37</v>
      </c>
      <c r="DJ36" s="648" t="s">
        <v>37</v>
      </c>
      <c r="DK36" s="687" t="s">
        <v>37</v>
      </c>
      <c r="DL36" s="661" t="s">
        <v>37</v>
      </c>
      <c r="DM36" s="496" t="s">
        <v>37</v>
      </c>
      <c r="DN36" s="661" t="s">
        <v>37</v>
      </c>
      <c r="DO36" s="664" t="s">
        <v>37</v>
      </c>
      <c r="DP36" s="665" t="s">
        <v>37</v>
      </c>
      <c r="DQ36" s="497" t="s">
        <v>37</v>
      </c>
    </row>
    <row r="37" spans="1:121" x14ac:dyDescent="0.3">
      <c r="A37" s="1303"/>
      <c r="B37" s="12"/>
      <c r="C37" s="366" t="s">
        <v>40</v>
      </c>
      <c r="D37" s="180">
        <v>2.5</v>
      </c>
      <c r="E37" s="181">
        <v>3</v>
      </c>
      <c r="F37" s="182">
        <v>1.1452130096197893E-3</v>
      </c>
      <c r="G37" s="182">
        <v>1.3742556115437471E-3</v>
      </c>
      <c r="H37" s="108" t="s">
        <v>37</v>
      </c>
      <c r="I37" s="187" t="s">
        <v>37</v>
      </c>
      <c r="J37" s="108">
        <v>4914</v>
      </c>
      <c r="K37" s="127">
        <v>4303</v>
      </c>
      <c r="L37" s="105" t="s">
        <v>37</v>
      </c>
      <c r="M37" s="186" t="s">
        <v>37</v>
      </c>
      <c r="N37" s="126">
        <v>4914</v>
      </c>
      <c r="O37" s="127">
        <v>4303</v>
      </c>
      <c r="P37" s="108" t="s">
        <v>37</v>
      </c>
      <c r="Q37" s="187" t="s">
        <v>37</v>
      </c>
      <c r="R37" s="126">
        <v>0</v>
      </c>
      <c r="S37" s="127">
        <v>0</v>
      </c>
      <c r="T37" s="108" t="s">
        <v>37</v>
      </c>
      <c r="U37" s="187" t="s">
        <v>37</v>
      </c>
      <c r="V37" s="105">
        <v>1965.6</v>
      </c>
      <c r="W37" s="414">
        <v>1434.3333333333333</v>
      </c>
      <c r="X37" s="180">
        <v>4.5</v>
      </c>
      <c r="Y37" s="181">
        <v>5</v>
      </c>
      <c r="Z37" s="182">
        <v>2.0604395604395605E-3</v>
      </c>
      <c r="AA37" s="415">
        <v>2.2893772893772895E-3</v>
      </c>
      <c r="AB37" s="108" t="s">
        <v>37</v>
      </c>
      <c r="AC37" s="187" t="s">
        <v>37</v>
      </c>
      <c r="AD37" s="108">
        <v>4949</v>
      </c>
      <c r="AE37" s="127">
        <v>3236.43</v>
      </c>
      <c r="AF37" s="105" t="s">
        <v>37</v>
      </c>
      <c r="AG37" s="186" t="s">
        <v>37</v>
      </c>
      <c r="AH37" s="126">
        <v>4949</v>
      </c>
      <c r="AI37" s="311">
        <v>3236.43</v>
      </c>
      <c r="AJ37" s="108" t="s">
        <v>37</v>
      </c>
      <c r="AK37" s="187" t="s">
        <v>37</v>
      </c>
      <c r="AL37" s="126">
        <v>0</v>
      </c>
      <c r="AM37" s="127">
        <v>0</v>
      </c>
      <c r="AN37" s="108" t="s">
        <v>37</v>
      </c>
      <c r="AO37" s="187" t="s">
        <v>37</v>
      </c>
      <c r="AP37" s="105">
        <v>1099.7777777777778</v>
      </c>
      <c r="AQ37" s="414">
        <v>647.28599999999994</v>
      </c>
      <c r="AR37" s="644">
        <v>0</v>
      </c>
      <c r="AS37" s="645">
        <v>0</v>
      </c>
      <c r="AT37" s="103">
        <v>0</v>
      </c>
      <c r="AU37" s="103">
        <v>0</v>
      </c>
      <c r="AV37" s="648" t="s">
        <v>37</v>
      </c>
      <c r="AW37" s="687" t="s">
        <v>37</v>
      </c>
      <c r="AX37" s="648">
        <v>0</v>
      </c>
      <c r="AY37" s="649">
        <v>0</v>
      </c>
      <c r="AZ37" s="650" t="s">
        <v>37</v>
      </c>
      <c r="BA37" s="651" t="s">
        <v>37</v>
      </c>
      <c r="BB37" s="652">
        <v>0</v>
      </c>
      <c r="BC37" s="649">
        <v>0</v>
      </c>
      <c r="BD37" s="648" t="s">
        <v>37</v>
      </c>
      <c r="BE37" s="687" t="s">
        <v>37</v>
      </c>
      <c r="BF37" s="652">
        <v>0</v>
      </c>
      <c r="BG37" s="649">
        <v>0</v>
      </c>
      <c r="BH37" s="648" t="s">
        <v>37</v>
      </c>
      <c r="BI37" s="687" t="s">
        <v>37</v>
      </c>
      <c r="BJ37" s="650" t="s">
        <v>37</v>
      </c>
      <c r="BK37" s="650" t="s">
        <v>37</v>
      </c>
      <c r="BL37" s="644">
        <v>3.5</v>
      </c>
      <c r="BM37" s="645">
        <v>6</v>
      </c>
      <c r="BN37" s="103">
        <v>1.5844273426889996E-3</v>
      </c>
      <c r="BO37" s="103">
        <v>2.716161158895428E-3</v>
      </c>
      <c r="BP37" s="648" t="s">
        <v>37</v>
      </c>
      <c r="BQ37" s="687" t="s">
        <v>37</v>
      </c>
      <c r="BR37" s="648">
        <v>4915</v>
      </c>
      <c r="BS37" s="649">
        <v>6129.96</v>
      </c>
      <c r="BT37" s="650" t="s">
        <v>37</v>
      </c>
      <c r="BU37" s="651"/>
      <c r="BV37" s="652">
        <v>4915</v>
      </c>
      <c r="BW37" s="649">
        <v>6129.96</v>
      </c>
      <c r="BX37" s="648" t="s">
        <v>37</v>
      </c>
      <c r="BY37" s="687" t="s">
        <v>37</v>
      </c>
      <c r="BZ37" s="652">
        <v>0</v>
      </c>
      <c r="CA37" s="649"/>
      <c r="CB37" s="648" t="s">
        <v>37</v>
      </c>
      <c r="CC37" s="687" t="s">
        <v>37</v>
      </c>
      <c r="CD37" s="650">
        <v>1404.2857142857142</v>
      </c>
      <c r="CE37" s="654">
        <v>1021.66</v>
      </c>
      <c r="CF37" s="655">
        <f t="shared" si="0"/>
        <v>10.5</v>
      </c>
      <c r="CG37" s="656">
        <f t="shared" si="1"/>
        <v>14</v>
      </c>
      <c r="CH37" s="657">
        <f t="shared" si="24"/>
        <v>0.11953551912568307</v>
      </c>
      <c r="CI37" s="658">
        <f t="shared" si="24"/>
        <v>0.15938069216757741</v>
      </c>
      <c r="CJ37" s="108" t="s">
        <v>37</v>
      </c>
      <c r="CK37" s="187" t="s">
        <v>37</v>
      </c>
      <c r="CL37" s="652">
        <f t="shared" si="2"/>
        <v>14778</v>
      </c>
      <c r="CM37" s="650">
        <f t="shared" si="3"/>
        <v>13669.39</v>
      </c>
      <c r="CN37" s="648" t="s">
        <v>37</v>
      </c>
      <c r="CO37" s="687" t="s">
        <v>37</v>
      </c>
      <c r="CP37" s="652">
        <f t="shared" si="4"/>
        <v>14778</v>
      </c>
      <c r="CQ37" s="649">
        <f t="shared" si="5"/>
        <v>13669.39</v>
      </c>
      <c r="CR37" s="648" t="s">
        <v>37</v>
      </c>
      <c r="CS37" s="687" t="s">
        <v>37</v>
      </c>
      <c r="CT37" s="652">
        <f t="shared" si="6"/>
        <v>0</v>
      </c>
      <c r="CU37" s="649">
        <f t="shared" si="7"/>
        <v>0</v>
      </c>
      <c r="CV37" s="648" t="s">
        <v>37</v>
      </c>
      <c r="CW37" s="687" t="s">
        <v>37</v>
      </c>
      <c r="CX37" s="652">
        <f t="shared" ref="CX37:CX49" si="25">CL37/CF37</f>
        <v>1407.4285714285713</v>
      </c>
      <c r="CY37" s="659">
        <f t="shared" ref="CY37:CY49" si="26">CM37/CG37</f>
        <v>976.38499999999999</v>
      </c>
      <c r="CZ37" s="660">
        <f t="shared" si="11"/>
        <v>3.5</v>
      </c>
      <c r="DA37" s="496">
        <f t="shared" si="12"/>
        <v>0.33333333333333331</v>
      </c>
      <c r="DB37" s="648" t="s">
        <v>37</v>
      </c>
      <c r="DC37" s="687" t="s">
        <v>37</v>
      </c>
      <c r="DD37" s="661">
        <f t="shared" si="13"/>
        <v>-1108.6100000000006</v>
      </c>
      <c r="DE37" s="169">
        <f t="shared" si="14"/>
        <v>-7.5017593720395223E-2</v>
      </c>
      <c r="DF37" s="662" t="s">
        <v>37</v>
      </c>
      <c r="DG37" s="663" t="s">
        <v>37</v>
      </c>
      <c r="DH37" s="661">
        <f t="shared" si="20"/>
        <v>-1108.6100000000006</v>
      </c>
      <c r="DI37" s="169">
        <f t="shared" ref="DI37:DI63" si="27">DH37/CP37</f>
        <v>-7.5017593720395223E-2</v>
      </c>
      <c r="DJ37" s="648" t="s">
        <v>37</v>
      </c>
      <c r="DK37" s="687" t="s">
        <v>37</v>
      </c>
      <c r="DL37" s="661">
        <f t="shared" si="16"/>
        <v>0</v>
      </c>
      <c r="DM37" s="496" t="s">
        <v>37</v>
      </c>
      <c r="DN37" s="661" t="s">
        <v>37</v>
      </c>
      <c r="DO37" s="664" t="s">
        <v>37</v>
      </c>
      <c r="DP37" s="648">
        <f t="shared" si="17"/>
        <v>-431.04357142857134</v>
      </c>
      <c r="DQ37" s="498">
        <f t="shared" si="18"/>
        <v>-0.30626319529029633</v>
      </c>
    </row>
    <row r="38" spans="1:121" x14ac:dyDescent="0.3">
      <c r="A38" s="1303"/>
      <c r="B38" s="12"/>
      <c r="C38" s="366" t="s">
        <v>41</v>
      </c>
      <c r="D38" s="180">
        <v>17.399999999999999</v>
      </c>
      <c r="E38" s="181">
        <v>17.3</v>
      </c>
      <c r="F38" s="182">
        <v>7.9706825469537321E-3</v>
      </c>
      <c r="G38" s="182">
        <v>7.9248740265689416E-3</v>
      </c>
      <c r="H38" s="108" t="s">
        <v>37</v>
      </c>
      <c r="I38" s="187" t="s">
        <v>37</v>
      </c>
      <c r="J38" s="108">
        <v>2854</v>
      </c>
      <c r="K38" s="127">
        <v>2548</v>
      </c>
      <c r="L38" s="105" t="s">
        <v>37</v>
      </c>
      <c r="M38" s="186" t="s">
        <v>37</v>
      </c>
      <c r="N38" s="126">
        <v>2854</v>
      </c>
      <c r="O38" s="127">
        <v>2548</v>
      </c>
      <c r="P38" s="108" t="s">
        <v>37</v>
      </c>
      <c r="Q38" s="187" t="s">
        <v>37</v>
      </c>
      <c r="R38" s="126">
        <v>0</v>
      </c>
      <c r="S38" s="127">
        <v>0</v>
      </c>
      <c r="T38" s="108" t="s">
        <v>37</v>
      </c>
      <c r="U38" s="187" t="s">
        <v>37</v>
      </c>
      <c r="V38" s="105">
        <v>164.02298850574715</v>
      </c>
      <c r="W38" s="414">
        <v>147.28323699421964</v>
      </c>
      <c r="X38" s="180">
        <v>17.3</v>
      </c>
      <c r="Y38" s="181">
        <v>16.8</v>
      </c>
      <c r="Z38" s="182">
        <v>7.9212454212454209E-3</v>
      </c>
      <c r="AA38" s="415">
        <v>7.6923076923076927E-3</v>
      </c>
      <c r="AB38" s="108" t="s">
        <v>37</v>
      </c>
      <c r="AC38" s="187" t="s">
        <v>37</v>
      </c>
      <c r="AD38" s="108">
        <v>2192</v>
      </c>
      <c r="AE38" s="127">
        <v>2039.26</v>
      </c>
      <c r="AF38" s="105" t="s">
        <v>37</v>
      </c>
      <c r="AG38" s="186" t="s">
        <v>37</v>
      </c>
      <c r="AH38" s="126">
        <v>2192</v>
      </c>
      <c r="AI38" s="311">
        <v>2039.26</v>
      </c>
      <c r="AJ38" s="108" t="s">
        <v>37</v>
      </c>
      <c r="AK38" s="187" t="s">
        <v>37</v>
      </c>
      <c r="AL38" s="126">
        <v>0</v>
      </c>
      <c r="AM38" s="127">
        <v>0</v>
      </c>
      <c r="AN38" s="108" t="s">
        <v>37</v>
      </c>
      <c r="AO38" s="187" t="s">
        <v>37</v>
      </c>
      <c r="AP38" s="105">
        <v>126.70520231213872</v>
      </c>
      <c r="AQ38" s="414">
        <v>121.3845238095238</v>
      </c>
      <c r="AR38" s="644">
        <v>17.5</v>
      </c>
      <c r="AS38" s="645">
        <v>17.5</v>
      </c>
      <c r="AT38" s="103">
        <v>7.9257246376811599E-3</v>
      </c>
      <c r="AU38" s="103">
        <v>7.9257246376811599E-3</v>
      </c>
      <c r="AV38" s="648" t="s">
        <v>37</v>
      </c>
      <c r="AW38" s="687" t="s">
        <v>37</v>
      </c>
      <c r="AX38" s="648">
        <v>2098</v>
      </c>
      <c r="AY38" s="649">
        <v>1836.47</v>
      </c>
      <c r="AZ38" s="650" t="s">
        <v>37</v>
      </c>
      <c r="BA38" s="651" t="s">
        <v>37</v>
      </c>
      <c r="BB38" s="652">
        <v>2098</v>
      </c>
      <c r="BC38" s="666">
        <v>1836.47</v>
      </c>
      <c r="BD38" s="648" t="s">
        <v>37</v>
      </c>
      <c r="BE38" s="687" t="s">
        <v>37</v>
      </c>
      <c r="BF38" s="652">
        <v>0</v>
      </c>
      <c r="BG38" s="649">
        <v>0</v>
      </c>
      <c r="BH38" s="648" t="s">
        <v>37</v>
      </c>
      <c r="BI38" s="687" t="s">
        <v>37</v>
      </c>
      <c r="BJ38" s="650">
        <v>119.88571428571429</v>
      </c>
      <c r="BK38" s="650">
        <v>104.94114285714286</v>
      </c>
      <c r="BL38" s="644">
        <v>17.5</v>
      </c>
      <c r="BM38" s="645">
        <v>6.5</v>
      </c>
      <c r="BN38" s="103">
        <v>7.9221367134449973E-3</v>
      </c>
      <c r="BO38" s="103">
        <v>2.9425079221367134E-3</v>
      </c>
      <c r="BP38" s="648" t="s">
        <v>37</v>
      </c>
      <c r="BQ38" s="687" t="s">
        <v>37</v>
      </c>
      <c r="BR38" s="648">
        <v>2098</v>
      </c>
      <c r="BS38" s="649">
        <v>1246.02</v>
      </c>
      <c r="BT38" s="650" t="s">
        <v>37</v>
      </c>
      <c r="BU38" s="651"/>
      <c r="BV38" s="652">
        <v>2098</v>
      </c>
      <c r="BW38" s="666">
        <v>1246.02</v>
      </c>
      <c r="BX38" s="648" t="s">
        <v>37</v>
      </c>
      <c r="BY38" s="687" t="s">
        <v>37</v>
      </c>
      <c r="BZ38" s="652">
        <v>0</v>
      </c>
      <c r="CA38" s="649"/>
      <c r="CB38" s="648" t="s">
        <v>37</v>
      </c>
      <c r="CC38" s="687" t="s">
        <v>37</v>
      </c>
      <c r="CD38" s="650">
        <v>119.88571428571429</v>
      </c>
      <c r="CE38" s="654">
        <v>191.69538461538463</v>
      </c>
      <c r="CF38" s="655">
        <f t="shared" si="0"/>
        <v>69.7</v>
      </c>
      <c r="CG38" s="656">
        <f t="shared" si="1"/>
        <v>58.1</v>
      </c>
      <c r="CH38" s="657">
        <f t="shared" si="24"/>
        <v>0.79348816029143898</v>
      </c>
      <c r="CI38" s="658">
        <f t="shared" si="24"/>
        <v>0.66142987249544627</v>
      </c>
      <c r="CJ38" s="108" t="s">
        <v>37</v>
      </c>
      <c r="CK38" s="187" t="s">
        <v>37</v>
      </c>
      <c r="CL38" s="652">
        <f t="shared" si="2"/>
        <v>9242</v>
      </c>
      <c r="CM38" s="650">
        <f t="shared" si="3"/>
        <v>7669.75</v>
      </c>
      <c r="CN38" s="648" t="s">
        <v>37</v>
      </c>
      <c r="CO38" s="687" t="s">
        <v>37</v>
      </c>
      <c r="CP38" s="652">
        <f t="shared" si="4"/>
        <v>9242</v>
      </c>
      <c r="CQ38" s="649">
        <f t="shared" si="5"/>
        <v>7669.75</v>
      </c>
      <c r="CR38" s="648" t="s">
        <v>37</v>
      </c>
      <c r="CS38" s="687" t="s">
        <v>37</v>
      </c>
      <c r="CT38" s="652">
        <f t="shared" si="6"/>
        <v>0</v>
      </c>
      <c r="CU38" s="649">
        <f t="shared" si="7"/>
        <v>0</v>
      </c>
      <c r="CV38" s="648" t="s">
        <v>37</v>
      </c>
      <c r="CW38" s="687" t="s">
        <v>37</v>
      </c>
      <c r="CX38" s="652">
        <f t="shared" si="25"/>
        <v>132.59684361549498</v>
      </c>
      <c r="CY38" s="659">
        <f t="shared" si="26"/>
        <v>132.00946643717728</v>
      </c>
      <c r="CZ38" s="660">
        <f t="shared" si="11"/>
        <v>-11.600000000000001</v>
      </c>
      <c r="DA38" s="496">
        <f t="shared" si="12"/>
        <v>-0.16642754662840747</v>
      </c>
      <c r="DB38" s="648" t="s">
        <v>37</v>
      </c>
      <c r="DC38" s="687" t="s">
        <v>37</v>
      </c>
      <c r="DD38" s="661">
        <f t="shared" si="13"/>
        <v>-1572.25</v>
      </c>
      <c r="DE38" s="169">
        <f t="shared" si="14"/>
        <v>-0.17012010387362042</v>
      </c>
      <c r="DF38" s="662" t="s">
        <v>37</v>
      </c>
      <c r="DG38" s="663" t="s">
        <v>37</v>
      </c>
      <c r="DH38" s="661">
        <f t="shared" si="20"/>
        <v>-1572.25</v>
      </c>
      <c r="DI38" s="169">
        <f t="shared" si="27"/>
        <v>-0.17012010387362042</v>
      </c>
      <c r="DJ38" s="648" t="s">
        <v>37</v>
      </c>
      <c r="DK38" s="687" t="s">
        <v>37</v>
      </c>
      <c r="DL38" s="661">
        <f t="shared" si="16"/>
        <v>0</v>
      </c>
      <c r="DM38" s="496" t="s">
        <v>37</v>
      </c>
      <c r="DN38" s="661" t="s">
        <v>37</v>
      </c>
      <c r="DO38" s="664" t="s">
        <v>37</v>
      </c>
      <c r="DP38" s="648">
        <f t="shared" si="17"/>
        <v>-0.58737717831769487</v>
      </c>
      <c r="DQ38" s="498">
        <f t="shared" si="18"/>
        <v>-4.4297975902124363E-3</v>
      </c>
    </row>
    <row r="39" spans="1:121" x14ac:dyDescent="0.3">
      <c r="A39" s="1303"/>
      <c r="B39" s="11"/>
      <c r="C39" s="364" t="s">
        <v>42</v>
      </c>
      <c r="D39" s="180">
        <v>185.5</v>
      </c>
      <c r="E39" s="181">
        <v>185.5</v>
      </c>
      <c r="F39" s="182">
        <v>8.4974805313788371E-2</v>
      </c>
      <c r="G39" s="182">
        <v>8.4974805313788371E-2</v>
      </c>
      <c r="H39" s="108" t="s">
        <v>37</v>
      </c>
      <c r="I39" s="187" t="s">
        <v>37</v>
      </c>
      <c r="J39" s="108">
        <v>5803</v>
      </c>
      <c r="K39" s="127">
        <v>4337</v>
      </c>
      <c r="L39" s="105" t="s">
        <v>37</v>
      </c>
      <c r="M39" s="186" t="s">
        <v>37</v>
      </c>
      <c r="N39" s="126">
        <v>5803</v>
      </c>
      <c r="O39" s="127">
        <v>4337</v>
      </c>
      <c r="P39" s="108" t="s">
        <v>37</v>
      </c>
      <c r="Q39" s="187" t="s">
        <v>37</v>
      </c>
      <c r="R39" s="126">
        <v>0</v>
      </c>
      <c r="S39" s="127">
        <v>0</v>
      </c>
      <c r="T39" s="108" t="s">
        <v>37</v>
      </c>
      <c r="U39" s="187" t="s">
        <v>37</v>
      </c>
      <c r="V39" s="105">
        <v>31.283018867924529</v>
      </c>
      <c r="W39" s="414">
        <v>23.380053908355794</v>
      </c>
      <c r="X39" s="180">
        <v>173.7</v>
      </c>
      <c r="Y39" s="181">
        <v>173.7</v>
      </c>
      <c r="Z39" s="182">
        <v>7.9532967032967028E-2</v>
      </c>
      <c r="AA39" s="415">
        <v>7.9532967032967028E-2</v>
      </c>
      <c r="AB39" s="108" t="s">
        <v>37</v>
      </c>
      <c r="AC39" s="187" t="s">
        <v>37</v>
      </c>
      <c r="AD39" s="108">
        <v>5430</v>
      </c>
      <c r="AE39" s="127">
        <v>6515.88</v>
      </c>
      <c r="AF39" s="105" t="s">
        <v>37</v>
      </c>
      <c r="AG39" s="186" t="s">
        <v>37</v>
      </c>
      <c r="AH39" s="126">
        <v>5430</v>
      </c>
      <c r="AI39" s="127">
        <v>6515.88</v>
      </c>
      <c r="AJ39" s="108" t="s">
        <v>37</v>
      </c>
      <c r="AK39" s="187" t="s">
        <v>37</v>
      </c>
      <c r="AL39" s="126">
        <v>0</v>
      </c>
      <c r="AM39" s="127">
        <v>0</v>
      </c>
      <c r="AN39" s="108" t="s">
        <v>37</v>
      </c>
      <c r="AO39" s="187" t="s">
        <v>37</v>
      </c>
      <c r="AP39" s="105">
        <v>31.260794473229709</v>
      </c>
      <c r="AQ39" s="414">
        <v>37.512262521588951</v>
      </c>
      <c r="AR39" s="644">
        <v>194.4</v>
      </c>
      <c r="AS39" s="645">
        <v>191.4</v>
      </c>
      <c r="AT39" s="103">
        <v>8.804347826086957E-2</v>
      </c>
      <c r="AU39" s="103">
        <v>8.6684782608695651E-2</v>
      </c>
      <c r="AV39" s="648" t="s">
        <v>37</v>
      </c>
      <c r="AW39" s="687" t="s">
        <v>37</v>
      </c>
      <c r="AX39" s="648">
        <v>5037</v>
      </c>
      <c r="AY39" s="649">
        <v>6632.96</v>
      </c>
      <c r="AZ39" s="650" t="s">
        <v>37</v>
      </c>
      <c r="BA39" s="651" t="s">
        <v>37</v>
      </c>
      <c r="BB39" s="652">
        <v>5037</v>
      </c>
      <c r="BC39" s="649">
        <v>6632.96</v>
      </c>
      <c r="BD39" s="648" t="s">
        <v>37</v>
      </c>
      <c r="BE39" s="687" t="s">
        <v>37</v>
      </c>
      <c r="BF39" s="652">
        <v>0</v>
      </c>
      <c r="BG39" s="649">
        <v>0</v>
      </c>
      <c r="BH39" s="648" t="s">
        <v>37</v>
      </c>
      <c r="BI39" s="687" t="s">
        <v>37</v>
      </c>
      <c r="BJ39" s="650">
        <v>25.910493827160494</v>
      </c>
      <c r="BK39" s="650">
        <v>34.654963427377218</v>
      </c>
      <c r="BL39" s="644">
        <v>167.5</v>
      </c>
      <c r="BM39" s="645">
        <v>169.9</v>
      </c>
      <c r="BN39" s="103">
        <v>7.5826165685830699E-2</v>
      </c>
      <c r="BO39" s="103">
        <v>7.6912630149388872E-2</v>
      </c>
      <c r="BP39" s="648" t="s">
        <v>37</v>
      </c>
      <c r="BQ39" s="687" t="s">
        <v>37</v>
      </c>
      <c r="BR39" s="648">
        <v>4745</v>
      </c>
      <c r="BS39" s="649">
        <v>2771.2</v>
      </c>
      <c r="BT39" s="650" t="s">
        <v>37</v>
      </c>
      <c r="BU39" s="651"/>
      <c r="BV39" s="652">
        <v>4745</v>
      </c>
      <c r="BW39" s="649">
        <v>2771.2</v>
      </c>
      <c r="BX39" s="648" t="s">
        <v>37</v>
      </c>
      <c r="BY39" s="687" t="s">
        <v>37</v>
      </c>
      <c r="BZ39" s="652">
        <v>0</v>
      </c>
      <c r="CA39" s="649"/>
      <c r="CB39" s="648" t="s">
        <v>37</v>
      </c>
      <c r="CC39" s="687" t="s">
        <v>37</v>
      </c>
      <c r="CD39" s="650">
        <v>28.328358208955223</v>
      </c>
      <c r="CE39" s="654">
        <v>16.310771041789287</v>
      </c>
      <c r="CF39" s="655">
        <f t="shared" si="0"/>
        <v>721.1</v>
      </c>
      <c r="CG39" s="656">
        <f t="shared" si="1"/>
        <v>720.5</v>
      </c>
      <c r="CH39" s="657">
        <f t="shared" si="24"/>
        <v>8.2092440801457194</v>
      </c>
      <c r="CI39" s="658">
        <f t="shared" si="24"/>
        <v>8.202413479052824</v>
      </c>
      <c r="CJ39" s="108" t="s">
        <v>37</v>
      </c>
      <c r="CK39" s="187" t="s">
        <v>37</v>
      </c>
      <c r="CL39" s="652">
        <f t="shared" si="2"/>
        <v>21015</v>
      </c>
      <c r="CM39" s="650">
        <f t="shared" si="3"/>
        <v>20257.04</v>
      </c>
      <c r="CN39" s="648" t="s">
        <v>37</v>
      </c>
      <c r="CO39" s="687" t="s">
        <v>37</v>
      </c>
      <c r="CP39" s="652">
        <f t="shared" si="4"/>
        <v>21015</v>
      </c>
      <c r="CQ39" s="649">
        <f t="shared" si="5"/>
        <v>20257.04</v>
      </c>
      <c r="CR39" s="648" t="s">
        <v>37</v>
      </c>
      <c r="CS39" s="687" t="s">
        <v>37</v>
      </c>
      <c r="CT39" s="652">
        <f t="shared" si="6"/>
        <v>0</v>
      </c>
      <c r="CU39" s="649">
        <f t="shared" si="7"/>
        <v>0</v>
      </c>
      <c r="CV39" s="648" t="s">
        <v>37</v>
      </c>
      <c r="CW39" s="687" t="s">
        <v>37</v>
      </c>
      <c r="CX39" s="652">
        <f t="shared" si="25"/>
        <v>29.14297600887533</v>
      </c>
      <c r="CY39" s="659">
        <f t="shared" si="26"/>
        <v>28.115253296321999</v>
      </c>
      <c r="CZ39" s="660">
        <f t="shared" si="11"/>
        <v>-0.60000000000002274</v>
      </c>
      <c r="DA39" s="496">
        <f t="shared" si="12"/>
        <v>-8.3206212730553694E-4</v>
      </c>
      <c r="DB39" s="648" t="s">
        <v>37</v>
      </c>
      <c r="DC39" s="687" t="s">
        <v>37</v>
      </c>
      <c r="DD39" s="661">
        <f t="shared" si="13"/>
        <v>-757.95999999999913</v>
      </c>
      <c r="DE39" s="169">
        <f t="shared" si="14"/>
        <v>-3.6067570782774165E-2</v>
      </c>
      <c r="DF39" s="662" t="s">
        <v>37</v>
      </c>
      <c r="DG39" s="663" t="s">
        <v>37</v>
      </c>
      <c r="DH39" s="661">
        <f t="shared" si="20"/>
        <v>-757.95999999999913</v>
      </c>
      <c r="DI39" s="169">
        <f t="shared" si="27"/>
        <v>-3.6067570782774165E-2</v>
      </c>
      <c r="DJ39" s="648" t="s">
        <v>37</v>
      </c>
      <c r="DK39" s="687" t="s">
        <v>37</v>
      </c>
      <c r="DL39" s="661">
        <f t="shared" si="16"/>
        <v>0</v>
      </c>
      <c r="DM39" s="496" t="s">
        <v>37</v>
      </c>
      <c r="DN39" s="661" t="s">
        <v>37</v>
      </c>
      <c r="DO39" s="664" t="s">
        <v>37</v>
      </c>
      <c r="DP39" s="648">
        <f t="shared" si="17"/>
        <v>-1.0277227125533308</v>
      </c>
      <c r="DQ39" s="498">
        <f t="shared" si="18"/>
        <v>-3.5264851202579432E-2</v>
      </c>
    </row>
    <row r="40" spans="1:121" ht="26.4" customHeight="1" x14ac:dyDescent="0.3">
      <c r="A40" s="1303"/>
      <c r="B40" s="1300" t="s">
        <v>48</v>
      </c>
      <c r="C40" s="1301"/>
      <c r="D40" s="188">
        <v>1322.6999999999998</v>
      </c>
      <c r="E40" s="189">
        <v>1313.1</v>
      </c>
      <c r="F40" s="190">
        <v>0.12027935145359145</v>
      </c>
      <c r="G40" s="190">
        <v>0.11962720696754914</v>
      </c>
      <c r="H40" s="106" t="s">
        <v>37</v>
      </c>
      <c r="I40" s="191" t="s">
        <v>37</v>
      </c>
      <c r="J40" s="106">
        <v>257780.48318317259</v>
      </c>
      <c r="K40" s="194">
        <v>241977</v>
      </c>
      <c r="L40" s="107" t="s">
        <v>37</v>
      </c>
      <c r="M40" s="192" t="s">
        <v>37</v>
      </c>
      <c r="N40" s="193">
        <v>245915.48318317259</v>
      </c>
      <c r="O40" s="195">
        <v>228625</v>
      </c>
      <c r="P40" s="106" t="s">
        <v>37</v>
      </c>
      <c r="Q40" s="191" t="s">
        <v>37</v>
      </c>
      <c r="R40" s="193">
        <v>11865</v>
      </c>
      <c r="S40" s="195">
        <v>13352</v>
      </c>
      <c r="T40" s="106" t="s">
        <v>37</v>
      </c>
      <c r="U40" s="191" t="s">
        <v>37</v>
      </c>
      <c r="V40" s="111">
        <v>194.88960700323022</v>
      </c>
      <c r="W40" s="416">
        <v>184.27918687842799</v>
      </c>
      <c r="X40" s="188">
        <v>1295</v>
      </c>
      <c r="Y40" s="189">
        <v>1275.7</v>
      </c>
      <c r="Z40" s="190">
        <v>0.11770694152828148</v>
      </c>
      <c r="AA40" s="417">
        <v>0.116219958821493</v>
      </c>
      <c r="AB40" s="106" t="s">
        <v>37</v>
      </c>
      <c r="AC40" s="191" t="s">
        <v>37</v>
      </c>
      <c r="AD40" s="106">
        <v>234300</v>
      </c>
      <c r="AE40" s="194">
        <v>221724.52999999997</v>
      </c>
      <c r="AF40" s="107" t="s">
        <v>37</v>
      </c>
      <c r="AG40" s="192" t="s">
        <v>37</v>
      </c>
      <c r="AH40" s="193">
        <v>222435</v>
      </c>
      <c r="AI40" s="195">
        <v>209673.38999999998</v>
      </c>
      <c r="AJ40" s="106" t="s">
        <v>37</v>
      </c>
      <c r="AK40" s="191" t="s">
        <v>37</v>
      </c>
      <c r="AL40" s="193">
        <v>11865</v>
      </c>
      <c r="AM40" s="195">
        <v>12051.14</v>
      </c>
      <c r="AN40" s="106" t="s">
        <v>37</v>
      </c>
      <c r="AO40" s="191" t="s">
        <v>37</v>
      </c>
      <c r="AP40" s="111">
        <v>180.92664092664091</v>
      </c>
      <c r="AQ40" s="416">
        <v>173.80616916202865</v>
      </c>
      <c r="AR40" s="667">
        <v>1299.1000000000001</v>
      </c>
      <c r="AS40" s="668">
        <v>1254.8999999999999</v>
      </c>
      <c r="AT40" s="669">
        <v>0.11696332910172957</v>
      </c>
      <c r="AU40" s="669">
        <v>0.112983820868109</v>
      </c>
      <c r="AV40" s="670" t="s">
        <v>37</v>
      </c>
      <c r="AW40" s="671" t="s">
        <v>37</v>
      </c>
      <c r="AX40" s="670">
        <v>198349</v>
      </c>
      <c r="AY40" s="672">
        <v>189393.58000000002</v>
      </c>
      <c r="AZ40" s="639" t="s">
        <v>37</v>
      </c>
      <c r="BA40" s="673" t="s">
        <v>37</v>
      </c>
      <c r="BB40" s="674">
        <v>178123</v>
      </c>
      <c r="BC40" s="675">
        <v>178659.91</v>
      </c>
      <c r="BD40" s="670" t="s">
        <v>37</v>
      </c>
      <c r="BE40" s="671" t="s">
        <v>37</v>
      </c>
      <c r="BF40" s="674">
        <v>20226</v>
      </c>
      <c r="BG40" s="675">
        <v>10733.67</v>
      </c>
      <c r="BH40" s="670" t="s">
        <v>37</v>
      </c>
      <c r="BI40" s="671" t="s">
        <v>37</v>
      </c>
      <c r="BJ40" s="676">
        <v>152.6818566700023</v>
      </c>
      <c r="BK40" s="676">
        <v>150.92324488007014</v>
      </c>
      <c r="BL40" s="667">
        <v>1298.8</v>
      </c>
      <c r="BM40" s="668">
        <v>1324.2</v>
      </c>
      <c r="BN40" s="669">
        <v>0.11704169632960557</v>
      </c>
      <c r="BO40" s="669">
        <v>0.11933062386792709</v>
      </c>
      <c r="BP40" s="670" t="s">
        <v>37</v>
      </c>
      <c r="BQ40" s="671" t="s">
        <v>37</v>
      </c>
      <c r="BR40" s="670">
        <v>200085</v>
      </c>
      <c r="BS40" s="672">
        <v>227047.33</v>
      </c>
      <c r="BT40" s="639" t="s">
        <v>37</v>
      </c>
      <c r="BU40" s="673"/>
      <c r="BV40" s="674">
        <v>188220</v>
      </c>
      <c r="BW40" s="675">
        <v>209324.33</v>
      </c>
      <c r="BX40" s="670" t="s">
        <v>37</v>
      </c>
      <c r="BY40" s="671" t="s">
        <v>37</v>
      </c>
      <c r="BZ40" s="674">
        <v>11865</v>
      </c>
      <c r="CA40" s="675">
        <v>17723</v>
      </c>
      <c r="CB40" s="670" t="s">
        <v>37</v>
      </c>
      <c r="CC40" s="671" t="s">
        <v>37</v>
      </c>
      <c r="CD40" s="676">
        <v>154.05374191561441</v>
      </c>
      <c r="CE40" s="677">
        <v>171.45999848965411</v>
      </c>
      <c r="CF40" s="678">
        <f t="shared" si="0"/>
        <v>5215.6000000000004</v>
      </c>
      <c r="CG40" s="679">
        <f t="shared" si="1"/>
        <v>5167.8999999999996</v>
      </c>
      <c r="CH40" s="680">
        <f>(CF40/44202.6)*100</f>
        <v>11.79930592318099</v>
      </c>
      <c r="CI40" s="681">
        <f>(CG40/44165)*100</f>
        <v>11.701347220649835</v>
      </c>
      <c r="CJ40" s="106" t="s">
        <v>37</v>
      </c>
      <c r="CK40" s="191" t="s">
        <v>37</v>
      </c>
      <c r="CL40" s="674">
        <f t="shared" si="2"/>
        <v>890514.48318317253</v>
      </c>
      <c r="CM40" s="676">
        <f t="shared" si="3"/>
        <v>880142.44</v>
      </c>
      <c r="CN40" s="670" t="s">
        <v>37</v>
      </c>
      <c r="CO40" s="671" t="s">
        <v>37</v>
      </c>
      <c r="CP40" s="674">
        <f t="shared" si="4"/>
        <v>834693.48318317253</v>
      </c>
      <c r="CQ40" s="675">
        <f t="shared" si="5"/>
        <v>826282.63</v>
      </c>
      <c r="CR40" s="670" t="s">
        <v>37</v>
      </c>
      <c r="CS40" s="671" t="s">
        <v>37</v>
      </c>
      <c r="CT40" s="674">
        <f t="shared" si="6"/>
        <v>55821</v>
      </c>
      <c r="CU40" s="675">
        <f t="shared" si="7"/>
        <v>53859.81</v>
      </c>
      <c r="CV40" s="670" t="s">
        <v>37</v>
      </c>
      <c r="CW40" s="671" t="s">
        <v>37</v>
      </c>
      <c r="CX40" s="674">
        <f t="shared" si="25"/>
        <v>170.74056353692239</v>
      </c>
      <c r="CY40" s="682">
        <f t="shared" si="26"/>
        <v>170.30949515276998</v>
      </c>
      <c r="CZ40" s="683">
        <f t="shared" si="11"/>
        <v>-47.700000000000728</v>
      </c>
      <c r="DA40" s="499">
        <f t="shared" si="12"/>
        <v>-9.1456400030678585E-3</v>
      </c>
      <c r="DB40" s="670" t="s">
        <v>37</v>
      </c>
      <c r="DC40" s="671" t="s">
        <v>37</v>
      </c>
      <c r="DD40" s="639">
        <f t="shared" si="13"/>
        <v>-10372.043183172587</v>
      </c>
      <c r="DE40" s="500">
        <f t="shared" si="14"/>
        <v>-1.1647248168381705E-2</v>
      </c>
      <c r="DF40" s="672" t="s">
        <v>37</v>
      </c>
      <c r="DG40" s="684" t="s">
        <v>37</v>
      </c>
      <c r="DH40" s="639">
        <f t="shared" si="20"/>
        <v>-8410.8531831725268</v>
      </c>
      <c r="DI40" s="500">
        <f t="shared" si="27"/>
        <v>-1.0076577034119212E-2</v>
      </c>
      <c r="DJ40" s="670" t="s">
        <v>37</v>
      </c>
      <c r="DK40" s="671" t="s">
        <v>37</v>
      </c>
      <c r="DL40" s="639">
        <f t="shared" si="16"/>
        <v>-1961.1900000000023</v>
      </c>
      <c r="DM40" s="499">
        <f>DL40/CT40</f>
        <v>-3.5133551889074049E-2</v>
      </c>
      <c r="DN40" s="639" t="s">
        <v>37</v>
      </c>
      <c r="DO40" s="685" t="s">
        <v>37</v>
      </c>
      <c r="DP40" s="686">
        <f t="shared" si="17"/>
        <v>-0.431068384152411</v>
      </c>
      <c r="DQ40" s="501">
        <f t="shared" si="18"/>
        <v>-2.52469814567054E-3</v>
      </c>
    </row>
    <row r="41" spans="1:121" x14ac:dyDescent="0.3">
      <c r="A41" s="1303"/>
      <c r="B41" s="365"/>
      <c r="C41" s="366" t="s">
        <v>38</v>
      </c>
      <c r="D41" s="180">
        <v>270.70000000000005</v>
      </c>
      <c r="E41" s="181">
        <v>261.7</v>
      </c>
      <c r="F41" s="182">
        <v>0.12400366468163081</v>
      </c>
      <c r="G41" s="182">
        <v>0.11988089784699954</v>
      </c>
      <c r="H41" s="108" t="s">
        <v>37</v>
      </c>
      <c r="I41" s="187" t="s">
        <v>37</v>
      </c>
      <c r="J41" s="108">
        <v>89636.48318317259</v>
      </c>
      <c r="K41" s="127">
        <v>80998</v>
      </c>
      <c r="L41" s="105" t="s">
        <v>37</v>
      </c>
      <c r="M41" s="186" t="s">
        <v>37</v>
      </c>
      <c r="N41" s="126">
        <v>83580.48318317259</v>
      </c>
      <c r="O41" s="127">
        <v>74336</v>
      </c>
      <c r="P41" s="108" t="s">
        <v>37</v>
      </c>
      <c r="Q41" s="187" t="s">
        <v>37</v>
      </c>
      <c r="R41" s="126">
        <v>6056</v>
      </c>
      <c r="S41" s="127">
        <v>6662</v>
      </c>
      <c r="T41" s="108" t="s">
        <v>37</v>
      </c>
      <c r="U41" s="187" t="s">
        <v>37</v>
      </c>
      <c r="V41" s="105">
        <v>331.12849347311629</v>
      </c>
      <c r="W41" s="414">
        <v>309.50706916316392</v>
      </c>
      <c r="X41" s="180">
        <v>276.39999999999998</v>
      </c>
      <c r="Y41" s="181">
        <v>276.8</v>
      </c>
      <c r="Z41" s="182">
        <v>0.12655677655677655</v>
      </c>
      <c r="AA41" s="415">
        <v>0.12673992673992673</v>
      </c>
      <c r="AB41" s="108" t="s">
        <v>37</v>
      </c>
      <c r="AC41" s="187" t="s">
        <v>37</v>
      </c>
      <c r="AD41" s="108">
        <v>98576</v>
      </c>
      <c r="AE41" s="127">
        <v>104250.06999999999</v>
      </c>
      <c r="AF41" s="105" t="s">
        <v>37</v>
      </c>
      <c r="AG41" s="186" t="s">
        <v>37</v>
      </c>
      <c r="AH41" s="126">
        <v>92520</v>
      </c>
      <c r="AI41" s="199">
        <v>98194.109999999986</v>
      </c>
      <c r="AJ41" s="108" t="s">
        <v>37</v>
      </c>
      <c r="AK41" s="187" t="s">
        <v>37</v>
      </c>
      <c r="AL41" s="126">
        <v>6056</v>
      </c>
      <c r="AM41" s="127">
        <v>6055.96</v>
      </c>
      <c r="AN41" s="108" t="s">
        <v>37</v>
      </c>
      <c r="AO41" s="187" t="s">
        <v>37</v>
      </c>
      <c r="AP41" s="105">
        <v>356.6425470332851</v>
      </c>
      <c r="AQ41" s="414">
        <v>376.62597543352598</v>
      </c>
      <c r="AR41" s="644">
        <v>324.8</v>
      </c>
      <c r="AS41" s="645">
        <v>304.2</v>
      </c>
      <c r="AT41" s="103">
        <v>0.14710144927536231</v>
      </c>
      <c r="AU41" s="103">
        <v>0.13777173913043478</v>
      </c>
      <c r="AV41" s="648" t="s">
        <v>37</v>
      </c>
      <c r="AW41" s="687" t="s">
        <v>37</v>
      </c>
      <c r="AX41" s="648">
        <v>89509</v>
      </c>
      <c r="AY41" s="649">
        <v>92129</v>
      </c>
      <c r="AZ41" s="650" t="s">
        <v>37</v>
      </c>
      <c r="BA41" s="651" t="s">
        <v>37</v>
      </c>
      <c r="BB41" s="652">
        <v>77375</v>
      </c>
      <c r="BC41" s="649">
        <v>83294.28</v>
      </c>
      <c r="BD41" s="648" t="s">
        <v>37</v>
      </c>
      <c r="BE41" s="687" t="s">
        <v>37</v>
      </c>
      <c r="BF41" s="652">
        <v>12134</v>
      </c>
      <c r="BG41" s="649">
        <v>8834.7199999999993</v>
      </c>
      <c r="BH41" s="648" t="s">
        <v>37</v>
      </c>
      <c r="BI41" s="687" t="s">
        <v>37</v>
      </c>
      <c r="BJ41" s="650">
        <v>275.58189655172413</v>
      </c>
      <c r="BK41" s="650">
        <v>302.85667324128866</v>
      </c>
      <c r="BL41" s="644">
        <v>304.7</v>
      </c>
      <c r="BM41" s="645">
        <v>305.59999999999997</v>
      </c>
      <c r="BN41" s="103">
        <v>0.13793571751923947</v>
      </c>
      <c r="BO41" s="103">
        <v>0.13834314169307377</v>
      </c>
      <c r="BP41" s="648" t="s">
        <v>37</v>
      </c>
      <c r="BQ41" s="687" t="s">
        <v>37</v>
      </c>
      <c r="BR41" s="648">
        <v>83972</v>
      </c>
      <c r="BS41" s="649">
        <v>102968.42</v>
      </c>
      <c r="BT41" s="650" t="s">
        <v>37</v>
      </c>
      <c r="BU41" s="651"/>
      <c r="BV41" s="652">
        <v>77916</v>
      </c>
      <c r="BW41" s="649">
        <v>95619.42</v>
      </c>
      <c r="BX41" s="648" t="s">
        <v>37</v>
      </c>
      <c r="BY41" s="687" t="s">
        <v>37</v>
      </c>
      <c r="BZ41" s="652">
        <v>6056</v>
      </c>
      <c r="CA41" s="649">
        <v>7349</v>
      </c>
      <c r="CB41" s="648" t="s">
        <v>37</v>
      </c>
      <c r="CC41" s="687" t="s">
        <v>37</v>
      </c>
      <c r="CD41" s="650">
        <v>275.58910403675748</v>
      </c>
      <c r="CE41" s="654">
        <v>336.93854712041889</v>
      </c>
      <c r="CF41" s="655">
        <f t="shared" si="0"/>
        <v>1176.6000000000001</v>
      </c>
      <c r="CG41" s="656">
        <f t="shared" si="1"/>
        <v>1148.3</v>
      </c>
      <c r="CH41" s="657">
        <f t="shared" ref="CH41:CI45" si="28">CF41/8784*100</f>
        <v>13.394808743169401</v>
      </c>
      <c r="CI41" s="658">
        <f t="shared" si="28"/>
        <v>13.072632058287795</v>
      </c>
      <c r="CJ41" s="108" t="s">
        <v>37</v>
      </c>
      <c r="CK41" s="187" t="s">
        <v>37</v>
      </c>
      <c r="CL41" s="652">
        <f t="shared" si="2"/>
        <v>361693.48318317259</v>
      </c>
      <c r="CM41" s="650">
        <f t="shared" si="3"/>
        <v>380345.49</v>
      </c>
      <c r="CN41" s="648" t="s">
        <v>37</v>
      </c>
      <c r="CO41" s="687" t="s">
        <v>37</v>
      </c>
      <c r="CP41" s="652">
        <f t="shared" si="4"/>
        <v>331391.48318317259</v>
      </c>
      <c r="CQ41" s="649">
        <f t="shared" si="5"/>
        <v>351443.81</v>
      </c>
      <c r="CR41" s="648" t="s">
        <v>37</v>
      </c>
      <c r="CS41" s="687" t="s">
        <v>37</v>
      </c>
      <c r="CT41" s="652">
        <f t="shared" si="6"/>
        <v>30302</v>
      </c>
      <c r="CU41" s="649">
        <f t="shared" si="7"/>
        <v>28901.68</v>
      </c>
      <c r="CV41" s="648" t="s">
        <v>37</v>
      </c>
      <c r="CW41" s="687" t="s">
        <v>37</v>
      </c>
      <c r="CX41" s="652">
        <f t="shared" si="25"/>
        <v>307.40564608462734</v>
      </c>
      <c r="CY41" s="659">
        <f t="shared" si="26"/>
        <v>331.22484542366976</v>
      </c>
      <c r="CZ41" s="660">
        <f t="shared" si="11"/>
        <v>-28.300000000000182</v>
      </c>
      <c r="DA41" s="496">
        <f t="shared" si="12"/>
        <v>-2.4052354241033639E-2</v>
      </c>
      <c r="DB41" s="648" t="s">
        <v>37</v>
      </c>
      <c r="DC41" s="687" t="s">
        <v>37</v>
      </c>
      <c r="DD41" s="661">
        <f t="shared" si="13"/>
        <v>18652.006816827401</v>
      </c>
      <c r="DE41" s="169">
        <f t="shared" si="14"/>
        <v>5.1568545423256791E-2</v>
      </c>
      <c r="DF41" s="662" t="s">
        <v>37</v>
      </c>
      <c r="DG41" s="663" t="s">
        <v>37</v>
      </c>
      <c r="DH41" s="661">
        <f t="shared" si="20"/>
        <v>20052.326816827408</v>
      </c>
      <c r="DI41" s="169">
        <f t="shared" si="27"/>
        <v>6.0509481487620878E-2</v>
      </c>
      <c r="DJ41" s="648" t="s">
        <v>37</v>
      </c>
      <c r="DK41" s="687" t="s">
        <v>37</v>
      </c>
      <c r="DL41" s="661">
        <f t="shared" si="16"/>
        <v>-1400.3199999999997</v>
      </c>
      <c r="DM41" s="496">
        <f>DL41/CT41</f>
        <v>-4.6212131212461212E-2</v>
      </c>
      <c r="DN41" s="661" t="s">
        <v>37</v>
      </c>
      <c r="DO41" s="664" t="s">
        <v>37</v>
      </c>
      <c r="DP41" s="648">
        <f t="shared" si="17"/>
        <v>23.819199339042427</v>
      </c>
      <c r="DQ41" s="498">
        <f t="shared" si="18"/>
        <v>7.7484586384223772E-2</v>
      </c>
    </row>
    <row r="42" spans="1:121" x14ac:dyDescent="0.3">
      <c r="A42" s="1303"/>
      <c r="B42" s="11"/>
      <c r="C42" s="364" t="s">
        <v>39</v>
      </c>
      <c r="D42" s="180">
        <v>144.30000000000001</v>
      </c>
      <c r="E42" s="181">
        <v>154.4</v>
      </c>
      <c r="F42" s="182">
        <v>6.6101694915254236E-2</v>
      </c>
      <c r="G42" s="182">
        <v>7.0728355474118182E-2</v>
      </c>
      <c r="H42" s="108" t="s">
        <v>37</v>
      </c>
      <c r="I42" s="187" t="s">
        <v>37</v>
      </c>
      <c r="J42" s="108">
        <v>11741</v>
      </c>
      <c r="K42" s="127">
        <v>11783</v>
      </c>
      <c r="L42" s="105" t="s">
        <v>37</v>
      </c>
      <c r="M42" s="186" t="s">
        <v>37</v>
      </c>
      <c r="N42" s="126">
        <v>11741</v>
      </c>
      <c r="O42" s="127">
        <v>11783</v>
      </c>
      <c r="P42" s="108" t="s">
        <v>37</v>
      </c>
      <c r="Q42" s="187" t="s">
        <v>37</v>
      </c>
      <c r="R42" s="126">
        <v>0</v>
      </c>
      <c r="S42" s="127">
        <v>0</v>
      </c>
      <c r="T42" s="108" t="s">
        <v>37</v>
      </c>
      <c r="U42" s="187" t="s">
        <v>37</v>
      </c>
      <c r="V42" s="105">
        <v>81.365211365211366</v>
      </c>
      <c r="W42" s="414">
        <v>76.314766839378237</v>
      </c>
      <c r="X42" s="180">
        <v>144.1</v>
      </c>
      <c r="Y42" s="181">
        <v>155.80000000000001</v>
      </c>
      <c r="Z42" s="182">
        <v>6.5979853479853481E-2</v>
      </c>
      <c r="AA42" s="415">
        <v>7.1336996336996347E-2</v>
      </c>
      <c r="AB42" s="108" t="s">
        <v>37</v>
      </c>
      <c r="AC42" s="187" t="s">
        <v>37</v>
      </c>
      <c r="AD42" s="108">
        <v>12552</v>
      </c>
      <c r="AE42" s="127">
        <v>11956.21</v>
      </c>
      <c r="AF42" s="105" t="s">
        <v>37</v>
      </c>
      <c r="AG42" s="186" t="s">
        <v>37</v>
      </c>
      <c r="AH42" s="126">
        <v>12552</v>
      </c>
      <c r="AI42" s="311">
        <v>11956.21</v>
      </c>
      <c r="AJ42" s="108" t="s">
        <v>37</v>
      </c>
      <c r="AK42" s="187" t="s">
        <v>37</v>
      </c>
      <c r="AL42" s="126">
        <v>0</v>
      </c>
      <c r="AM42" s="127">
        <v>0</v>
      </c>
      <c r="AN42" s="108" t="s">
        <v>37</v>
      </c>
      <c r="AO42" s="187" t="s">
        <v>37</v>
      </c>
      <c r="AP42" s="105">
        <v>87.106176266481611</v>
      </c>
      <c r="AQ42" s="414">
        <v>76.740757381258007</v>
      </c>
      <c r="AR42" s="644">
        <v>146.9</v>
      </c>
      <c r="AS42" s="645">
        <v>137.80000000000001</v>
      </c>
      <c r="AT42" s="103">
        <v>6.6530797101449282E-2</v>
      </c>
      <c r="AU42" s="103">
        <v>6.2409420289855078E-2</v>
      </c>
      <c r="AV42" s="648" t="s">
        <v>37</v>
      </c>
      <c r="AW42" s="687" t="s">
        <v>37</v>
      </c>
      <c r="AX42" s="648">
        <v>10884</v>
      </c>
      <c r="AY42" s="649">
        <v>11223.86</v>
      </c>
      <c r="AZ42" s="650" t="s">
        <v>37</v>
      </c>
      <c r="BA42" s="651" t="s">
        <v>37</v>
      </c>
      <c r="BB42" s="652">
        <v>10884</v>
      </c>
      <c r="BC42" s="666">
        <v>11223.86</v>
      </c>
      <c r="BD42" s="648" t="s">
        <v>37</v>
      </c>
      <c r="BE42" s="687" t="s">
        <v>37</v>
      </c>
      <c r="BF42" s="652">
        <v>0</v>
      </c>
      <c r="BG42" s="649">
        <v>0</v>
      </c>
      <c r="BH42" s="648" t="s">
        <v>37</v>
      </c>
      <c r="BI42" s="687" t="s">
        <v>37</v>
      </c>
      <c r="BJ42" s="650">
        <v>74.091218515997269</v>
      </c>
      <c r="BK42" s="650">
        <v>81.450362844702468</v>
      </c>
      <c r="BL42" s="644">
        <v>146.9</v>
      </c>
      <c r="BM42" s="645">
        <v>147.6</v>
      </c>
      <c r="BN42" s="103">
        <v>6.6500679040289723E-2</v>
      </c>
      <c r="BO42" s="103">
        <v>6.6817564508827518E-2</v>
      </c>
      <c r="BP42" s="648" t="s">
        <v>37</v>
      </c>
      <c r="BQ42" s="687" t="s">
        <v>37</v>
      </c>
      <c r="BR42" s="648">
        <v>10884</v>
      </c>
      <c r="BS42" s="649">
        <v>9540.07</v>
      </c>
      <c r="BT42" s="650" t="s">
        <v>37</v>
      </c>
      <c r="BU42" s="651"/>
      <c r="BV42" s="652">
        <v>10884</v>
      </c>
      <c r="BW42" s="666">
        <v>9540.07</v>
      </c>
      <c r="BX42" s="648" t="s">
        <v>37</v>
      </c>
      <c r="BY42" s="687" t="s">
        <v>37</v>
      </c>
      <c r="BZ42" s="652">
        <v>0</v>
      </c>
      <c r="CA42" s="649"/>
      <c r="CB42" s="648" t="s">
        <v>37</v>
      </c>
      <c r="CC42" s="687" t="s">
        <v>37</v>
      </c>
      <c r="CD42" s="650">
        <v>74.091218515997269</v>
      </c>
      <c r="CE42" s="654">
        <v>64.634620596205963</v>
      </c>
      <c r="CF42" s="655">
        <f t="shared" si="0"/>
        <v>582.19999999999993</v>
      </c>
      <c r="CG42" s="656">
        <f t="shared" si="1"/>
        <v>595.6</v>
      </c>
      <c r="CH42" s="657">
        <f t="shared" si="28"/>
        <v>6.6279599271402549</v>
      </c>
      <c r="CI42" s="658">
        <f t="shared" si="28"/>
        <v>6.7805100182149358</v>
      </c>
      <c r="CJ42" s="108" t="s">
        <v>37</v>
      </c>
      <c r="CK42" s="187" t="s">
        <v>37</v>
      </c>
      <c r="CL42" s="652">
        <f t="shared" si="2"/>
        <v>46061</v>
      </c>
      <c r="CM42" s="650">
        <f t="shared" si="3"/>
        <v>44503.14</v>
      </c>
      <c r="CN42" s="648" t="s">
        <v>37</v>
      </c>
      <c r="CO42" s="687" t="s">
        <v>37</v>
      </c>
      <c r="CP42" s="652">
        <f t="shared" si="4"/>
        <v>46061</v>
      </c>
      <c r="CQ42" s="649">
        <f t="shared" si="5"/>
        <v>44503.14</v>
      </c>
      <c r="CR42" s="648" t="s">
        <v>37</v>
      </c>
      <c r="CS42" s="687" t="s">
        <v>37</v>
      </c>
      <c r="CT42" s="652">
        <f t="shared" si="6"/>
        <v>0</v>
      </c>
      <c r="CU42" s="649">
        <f t="shared" si="7"/>
        <v>0</v>
      </c>
      <c r="CV42" s="648" t="s">
        <v>37</v>
      </c>
      <c r="CW42" s="687" t="s">
        <v>37</v>
      </c>
      <c r="CX42" s="652">
        <f t="shared" si="25"/>
        <v>79.115424252834089</v>
      </c>
      <c r="CY42" s="659">
        <f t="shared" si="26"/>
        <v>74.719845533915375</v>
      </c>
      <c r="CZ42" s="660">
        <f t="shared" si="11"/>
        <v>13.400000000000091</v>
      </c>
      <c r="DA42" s="496">
        <f t="shared" si="12"/>
        <v>2.3016145654414448E-2</v>
      </c>
      <c r="DB42" s="648" t="s">
        <v>37</v>
      </c>
      <c r="DC42" s="687" t="s">
        <v>37</v>
      </c>
      <c r="DD42" s="661">
        <f t="shared" si="13"/>
        <v>-1557.8600000000006</v>
      </c>
      <c r="DE42" s="169">
        <f t="shared" si="14"/>
        <v>-3.3821671262022117E-2</v>
      </c>
      <c r="DF42" s="662" t="s">
        <v>37</v>
      </c>
      <c r="DG42" s="663" t="s">
        <v>37</v>
      </c>
      <c r="DH42" s="661">
        <f t="shared" si="20"/>
        <v>-1557.8600000000006</v>
      </c>
      <c r="DI42" s="169">
        <f t="shared" si="27"/>
        <v>-3.3821671262022117E-2</v>
      </c>
      <c r="DJ42" s="648" t="s">
        <v>37</v>
      </c>
      <c r="DK42" s="687" t="s">
        <v>37</v>
      </c>
      <c r="DL42" s="661">
        <f t="shared" si="16"/>
        <v>0</v>
      </c>
      <c r="DM42" s="496" t="s">
        <v>37</v>
      </c>
      <c r="DN42" s="661" t="s">
        <v>37</v>
      </c>
      <c r="DO42" s="664" t="s">
        <v>37</v>
      </c>
      <c r="DP42" s="665">
        <f t="shared" si="17"/>
        <v>-4.3955787189187134</v>
      </c>
      <c r="DQ42" s="497">
        <f t="shared" si="18"/>
        <v>-5.5559061465328033E-2</v>
      </c>
    </row>
    <row r="43" spans="1:121" x14ac:dyDescent="0.3">
      <c r="A43" s="1303"/>
      <c r="B43" s="14"/>
      <c r="C43" s="366" t="s">
        <v>40</v>
      </c>
      <c r="D43" s="180">
        <v>581.20000000000005</v>
      </c>
      <c r="E43" s="181">
        <v>577.6</v>
      </c>
      <c r="F43" s="182">
        <v>0.26623912047640863</v>
      </c>
      <c r="G43" s="182">
        <v>0.26459001374255614</v>
      </c>
      <c r="H43" s="108" t="s">
        <v>37</v>
      </c>
      <c r="I43" s="187" t="s">
        <v>37</v>
      </c>
      <c r="J43" s="108">
        <v>132213</v>
      </c>
      <c r="K43" s="127">
        <v>117590</v>
      </c>
      <c r="L43" s="105" t="s">
        <v>37</v>
      </c>
      <c r="M43" s="186" t="s">
        <v>37</v>
      </c>
      <c r="N43" s="126">
        <v>132213</v>
      </c>
      <c r="O43" s="127">
        <v>117590</v>
      </c>
      <c r="P43" s="108" t="s">
        <v>37</v>
      </c>
      <c r="Q43" s="187" t="s">
        <v>37</v>
      </c>
      <c r="R43" s="126">
        <v>0</v>
      </c>
      <c r="S43" s="127">
        <v>0</v>
      </c>
      <c r="T43" s="108" t="s">
        <v>37</v>
      </c>
      <c r="U43" s="187" t="s">
        <v>37</v>
      </c>
      <c r="V43" s="105">
        <v>227.48279421885752</v>
      </c>
      <c r="W43" s="414">
        <v>203.58379501385042</v>
      </c>
      <c r="X43" s="180">
        <v>558.4</v>
      </c>
      <c r="Y43" s="181">
        <v>553</v>
      </c>
      <c r="Z43" s="182">
        <v>0.25567765567765566</v>
      </c>
      <c r="AA43" s="415">
        <v>0.25320512820512819</v>
      </c>
      <c r="AB43" s="108" t="s">
        <v>37</v>
      </c>
      <c r="AC43" s="187" t="s">
        <v>37</v>
      </c>
      <c r="AD43" s="108">
        <v>96293</v>
      </c>
      <c r="AE43" s="127">
        <v>81359.600000000006</v>
      </c>
      <c r="AF43" s="105" t="s">
        <v>37</v>
      </c>
      <c r="AG43" s="186" t="s">
        <v>37</v>
      </c>
      <c r="AH43" s="126">
        <v>96293</v>
      </c>
      <c r="AI43" s="311">
        <v>81359.600000000006</v>
      </c>
      <c r="AJ43" s="108" t="s">
        <v>37</v>
      </c>
      <c r="AK43" s="187" t="s">
        <v>37</v>
      </c>
      <c r="AL43" s="126">
        <v>0</v>
      </c>
      <c r="AM43" s="127">
        <v>0</v>
      </c>
      <c r="AN43" s="108" t="s">
        <v>37</v>
      </c>
      <c r="AO43" s="187" t="s">
        <v>37</v>
      </c>
      <c r="AP43" s="105">
        <v>172.4444842406877</v>
      </c>
      <c r="AQ43" s="414">
        <v>147.12405063291141</v>
      </c>
      <c r="AR43" s="644">
        <v>563.20000000000005</v>
      </c>
      <c r="AS43" s="645">
        <v>539.79999999999995</v>
      </c>
      <c r="AT43" s="103">
        <v>0.25507246376811599</v>
      </c>
      <c r="AU43" s="103">
        <v>0.2444746376811594</v>
      </c>
      <c r="AV43" s="648" t="s">
        <v>37</v>
      </c>
      <c r="AW43" s="687" t="s">
        <v>37</v>
      </c>
      <c r="AX43" s="648">
        <v>72407</v>
      </c>
      <c r="AY43" s="649">
        <v>64255.369999999995</v>
      </c>
      <c r="AZ43" s="650" t="s">
        <v>37</v>
      </c>
      <c r="BA43" s="651" t="s">
        <v>37</v>
      </c>
      <c r="BB43" s="652">
        <v>72407</v>
      </c>
      <c r="BC43" s="666">
        <v>64255.369999999995</v>
      </c>
      <c r="BD43" s="648" t="s">
        <v>37</v>
      </c>
      <c r="BE43" s="687" t="s">
        <v>37</v>
      </c>
      <c r="BF43" s="652">
        <v>0</v>
      </c>
      <c r="BG43" s="649">
        <v>0</v>
      </c>
      <c r="BH43" s="648" t="s">
        <v>37</v>
      </c>
      <c r="BI43" s="687" t="s">
        <v>37</v>
      </c>
      <c r="BJ43" s="650">
        <v>128.56356534090909</v>
      </c>
      <c r="BK43" s="650">
        <v>119.03551315301964</v>
      </c>
      <c r="BL43" s="644">
        <v>586.6</v>
      </c>
      <c r="BM43" s="645">
        <v>588.1</v>
      </c>
      <c r="BN43" s="103">
        <v>0.26555002263467631</v>
      </c>
      <c r="BO43" s="103">
        <v>0.26622906292440018</v>
      </c>
      <c r="BP43" s="648" t="s">
        <v>37</v>
      </c>
      <c r="BQ43" s="687" t="s">
        <v>37</v>
      </c>
      <c r="BR43" s="648">
        <v>82029</v>
      </c>
      <c r="BS43" s="649">
        <v>85129.19</v>
      </c>
      <c r="BT43" s="650" t="s">
        <v>37</v>
      </c>
      <c r="BU43" s="651"/>
      <c r="BV43" s="652">
        <v>82029</v>
      </c>
      <c r="BW43" s="666">
        <v>85129.19</v>
      </c>
      <c r="BX43" s="648" t="s">
        <v>37</v>
      </c>
      <c r="BY43" s="687" t="s">
        <v>37</v>
      </c>
      <c r="BZ43" s="652">
        <v>0</v>
      </c>
      <c r="CA43" s="649"/>
      <c r="CB43" s="648" t="s">
        <v>37</v>
      </c>
      <c r="CC43" s="687" t="s">
        <v>37</v>
      </c>
      <c r="CD43" s="650">
        <v>139.83804977838389</v>
      </c>
      <c r="CE43" s="654">
        <v>144.75291617071926</v>
      </c>
      <c r="CF43" s="655">
        <f t="shared" si="0"/>
        <v>2289.4</v>
      </c>
      <c r="CG43" s="656">
        <f t="shared" si="1"/>
        <v>2258.5</v>
      </c>
      <c r="CH43" s="693">
        <f t="shared" si="28"/>
        <v>26.063296903460838</v>
      </c>
      <c r="CI43" s="658">
        <f t="shared" si="28"/>
        <v>25.711520947176687</v>
      </c>
      <c r="CJ43" s="108" t="s">
        <v>37</v>
      </c>
      <c r="CK43" s="187" t="s">
        <v>37</v>
      </c>
      <c r="CL43" s="652">
        <f t="shared" si="2"/>
        <v>382942</v>
      </c>
      <c r="CM43" s="650">
        <f t="shared" si="3"/>
        <v>348334.16</v>
      </c>
      <c r="CN43" s="648" t="s">
        <v>37</v>
      </c>
      <c r="CO43" s="687" t="s">
        <v>37</v>
      </c>
      <c r="CP43" s="652">
        <f t="shared" si="4"/>
        <v>382942</v>
      </c>
      <c r="CQ43" s="649">
        <f t="shared" si="5"/>
        <v>348334.16</v>
      </c>
      <c r="CR43" s="648" t="s">
        <v>37</v>
      </c>
      <c r="CS43" s="687" t="s">
        <v>37</v>
      </c>
      <c r="CT43" s="652">
        <f t="shared" si="6"/>
        <v>0</v>
      </c>
      <c r="CU43" s="649">
        <f t="shared" si="7"/>
        <v>0</v>
      </c>
      <c r="CV43" s="648" t="s">
        <v>37</v>
      </c>
      <c r="CW43" s="687" t="s">
        <v>37</v>
      </c>
      <c r="CX43" s="652">
        <f t="shared" si="25"/>
        <v>167.26740630732942</v>
      </c>
      <c r="CY43" s="659">
        <f t="shared" si="26"/>
        <v>154.23252601284037</v>
      </c>
      <c r="CZ43" s="660">
        <f t="shared" si="11"/>
        <v>-30.900000000000091</v>
      </c>
      <c r="DA43" s="496">
        <f t="shared" si="12"/>
        <v>-1.3496986109897829E-2</v>
      </c>
      <c r="DB43" s="648" t="s">
        <v>37</v>
      </c>
      <c r="DC43" s="687" t="s">
        <v>37</v>
      </c>
      <c r="DD43" s="661">
        <f t="shared" si="13"/>
        <v>-34607.840000000026</v>
      </c>
      <c r="DE43" s="169">
        <f t="shared" si="14"/>
        <v>-9.037358137785885E-2</v>
      </c>
      <c r="DF43" s="662" t="s">
        <v>37</v>
      </c>
      <c r="DG43" s="663" t="s">
        <v>37</v>
      </c>
      <c r="DH43" s="661">
        <f t="shared" si="20"/>
        <v>-34607.840000000026</v>
      </c>
      <c r="DI43" s="169">
        <f t="shared" si="27"/>
        <v>-9.037358137785885E-2</v>
      </c>
      <c r="DJ43" s="648" t="s">
        <v>37</v>
      </c>
      <c r="DK43" s="687" t="s">
        <v>37</v>
      </c>
      <c r="DL43" s="661">
        <f t="shared" si="16"/>
        <v>0</v>
      </c>
      <c r="DM43" s="496" t="s">
        <v>37</v>
      </c>
      <c r="DN43" s="661" t="s">
        <v>37</v>
      </c>
      <c r="DO43" s="664" t="s">
        <v>37</v>
      </c>
      <c r="DP43" s="665">
        <f t="shared" si="17"/>
        <v>-13.034880294489056</v>
      </c>
      <c r="DQ43" s="497">
        <f t="shared" si="18"/>
        <v>-7.7928393715505861E-2</v>
      </c>
    </row>
    <row r="44" spans="1:121" x14ac:dyDescent="0.3">
      <c r="A44" s="1303"/>
      <c r="B44" s="11"/>
      <c r="C44" s="364" t="s">
        <v>41</v>
      </c>
      <c r="D44" s="180">
        <v>180.89999999999998</v>
      </c>
      <c r="E44" s="181">
        <v>173.8</v>
      </c>
      <c r="F44" s="182">
        <v>8.2867613376087945E-2</v>
      </c>
      <c r="G44" s="182">
        <v>7.961520842876775E-2</v>
      </c>
      <c r="H44" s="108" t="s">
        <v>37</v>
      </c>
      <c r="I44" s="187" t="s">
        <v>37</v>
      </c>
      <c r="J44" s="108">
        <v>21359</v>
      </c>
      <c r="K44" s="127">
        <v>29147</v>
      </c>
      <c r="L44" s="105" t="s">
        <v>37</v>
      </c>
      <c r="M44" s="186" t="s">
        <v>37</v>
      </c>
      <c r="N44" s="126">
        <v>15550</v>
      </c>
      <c r="O44" s="127">
        <v>22457</v>
      </c>
      <c r="P44" s="108" t="s">
        <v>37</v>
      </c>
      <c r="Q44" s="187" t="s">
        <v>37</v>
      </c>
      <c r="R44" s="126">
        <v>5809</v>
      </c>
      <c r="S44" s="127">
        <v>6690</v>
      </c>
      <c r="T44" s="108" t="s">
        <v>37</v>
      </c>
      <c r="U44" s="187" t="s">
        <v>37</v>
      </c>
      <c r="V44" s="105">
        <v>118.07075732448868</v>
      </c>
      <c r="W44" s="414">
        <v>167.70425776754891</v>
      </c>
      <c r="X44" s="180">
        <v>170.5</v>
      </c>
      <c r="Y44" s="181">
        <v>159.4</v>
      </c>
      <c r="Z44" s="182">
        <v>7.8067765567765568E-2</v>
      </c>
      <c r="AA44" s="415">
        <v>7.298534798534799E-2</v>
      </c>
      <c r="AB44" s="108" t="s">
        <v>37</v>
      </c>
      <c r="AC44" s="187" t="s">
        <v>37</v>
      </c>
      <c r="AD44" s="108">
        <v>24141</v>
      </c>
      <c r="AE44" s="127">
        <v>22804.41</v>
      </c>
      <c r="AF44" s="105" t="s">
        <v>37</v>
      </c>
      <c r="AG44" s="186" t="s">
        <v>37</v>
      </c>
      <c r="AH44" s="126">
        <v>18332</v>
      </c>
      <c r="AI44" s="311">
        <v>16809.23</v>
      </c>
      <c r="AJ44" s="108" t="s">
        <v>37</v>
      </c>
      <c r="AK44" s="187" t="s">
        <v>37</v>
      </c>
      <c r="AL44" s="126">
        <v>5809</v>
      </c>
      <c r="AM44" s="127">
        <v>5995.18</v>
      </c>
      <c r="AN44" s="108" t="s">
        <v>37</v>
      </c>
      <c r="AO44" s="187" t="s">
        <v>37</v>
      </c>
      <c r="AP44" s="105">
        <v>141.58944281524927</v>
      </c>
      <c r="AQ44" s="414">
        <v>143.06405269761606</v>
      </c>
      <c r="AR44" s="644">
        <v>161.19999999999999</v>
      </c>
      <c r="AS44" s="645">
        <v>162.1</v>
      </c>
      <c r="AT44" s="103">
        <v>7.3007246376811594E-2</v>
      </c>
      <c r="AU44" s="103">
        <v>7.3414855072463772E-2</v>
      </c>
      <c r="AV44" s="648" t="s">
        <v>37</v>
      </c>
      <c r="AW44" s="687" t="s">
        <v>37</v>
      </c>
      <c r="AX44" s="648">
        <v>23515</v>
      </c>
      <c r="AY44" s="649">
        <v>18855.07</v>
      </c>
      <c r="AZ44" s="650" t="s">
        <v>37</v>
      </c>
      <c r="BA44" s="651" t="s">
        <v>37</v>
      </c>
      <c r="BB44" s="652">
        <v>15423</v>
      </c>
      <c r="BC44" s="666">
        <v>16956.12</v>
      </c>
      <c r="BD44" s="648" t="s">
        <v>37</v>
      </c>
      <c r="BE44" s="687" t="s">
        <v>37</v>
      </c>
      <c r="BF44" s="652">
        <v>8092</v>
      </c>
      <c r="BG44" s="649">
        <v>1898.95</v>
      </c>
      <c r="BH44" s="648" t="s">
        <v>37</v>
      </c>
      <c r="BI44" s="687" t="s">
        <v>37</v>
      </c>
      <c r="BJ44" s="650">
        <v>145.87468982630273</v>
      </c>
      <c r="BK44" s="650">
        <v>116.31752004935225</v>
      </c>
      <c r="BL44" s="644">
        <v>168.5</v>
      </c>
      <c r="BM44" s="645">
        <v>168.9</v>
      </c>
      <c r="BN44" s="103">
        <v>7.6278859212313269E-2</v>
      </c>
      <c r="BO44" s="103">
        <v>7.6459936622906288E-2</v>
      </c>
      <c r="BP44" s="648" t="s">
        <v>37</v>
      </c>
      <c r="BQ44" s="687" t="s">
        <v>37</v>
      </c>
      <c r="BR44" s="648">
        <v>21279</v>
      </c>
      <c r="BS44" s="649">
        <v>27128.5</v>
      </c>
      <c r="BT44" s="650" t="s">
        <v>37</v>
      </c>
      <c r="BU44" s="651"/>
      <c r="BV44" s="652">
        <v>15470</v>
      </c>
      <c r="BW44" s="666">
        <v>16754.5</v>
      </c>
      <c r="BX44" s="648" t="s">
        <v>37</v>
      </c>
      <c r="BY44" s="687" t="s">
        <v>37</v>
      </c>
      <c r="BZ44" s="652">
        <v>5809</v>
      </c>
      <c r="CA44" s="649">
        <v>10374</v>
      </c>
      <c r="CB44" s="648" t="s">
        <v>37</v>
      </c>
      <c r="CC44" s="687" t="s">
        <v>37</v>
      </c>
      <c r="CD44" s="650">
        <v>126.28486646884274</v>
      </c>
      <c r="CE44" s="654">
        <v>160.61870929544108</v>
      </c>
      <c r="CF44" s="655">
        <f t="shared" si="0"/>
        <v>681.09999999999991</v>
      </c>
      <c r="CG44" s="656">
        <f t="shared" si="1"/>
        <v>664.2</v>
      </c>
      <c r="CH44" s="693">
        <f t="shared" si="28"/>
        <v>7.7538706739526395</v>
      </c>
      <c r="CI44" s="658">
        <f t="shared" si="28"/>
        <v>7.5614754098360661</v>
      </c>
      <c r="CJ44" s="108" t="s">
        <v>37</v>
      </c>
      <c r="CK44" s="187" t="s">
        <v>37</v>
      </c>
      <c r="CL44" s="652">
        <f t="shared" si="2"/>
        <v>90294</v>
      </c>
      <c r="CM44" s="650">
        <f t="shared" si="3"/>
        <v>97934.98000000001</v>
      </c>
      <c r="CN44" s="648" t="s">
        <v>37</v>
      </c>
      <c r="CO44" s="687" t="s">
        <v>37</v>
      </c>
      <c r="CP44" s="652">
        <f t="shared" si="4"/>
        <v>64775</v>
      </c>
      <c r="CQ44" s="649">
        <f t="shared" si="5"/>
        <v>72976.849999999991</v>
      </c>
      <c r="CR44" s="648" t="s">
        <v>37</v>
      </c>
      <c r="CS44" s="687" t="s">
        <v>37</v>
      </c>
      <c r="CT44" s="652">
        <f t="shared" si="6"/>
        <v>25519</v>
      </c>
      <c r="CU44" s="649">
        <f t="shared" si="7"/>
        <v>24958.13</v>
      </c>
      <c r="CV44" s="648" t="s">
        <v>37</v>
      </c>
      <c r="CW44" s="687" t="s">
        <v>37</v>
      </c>
      <c r="CX44" s="652">
        <f t="shared" si="25"/>
        <v>132.57084128615477</v>
      </c>
      <c r="CY44" s="659">
        <f t="shared" si="26"/>
        <v>147.44802770249925</v>
      </c>
      <c r="CZ44" s="660">
        <f t="shared" si="11"/>
        <v>-16.899999999999864</v>
      </c>
      <c r="DA44" s="496">
        <f t="shared" si="12"/>
        <v>-2.4812802818969117E-2</v>
      </c>
      <c r="DB44" s="648" t="s">
        <v>37</v>
      </c>
      <c r="DC44" s="687" t="s">
        <v>37</v>
      </c>
      <c r="DD44" s="661">
        <f t="shared" si="13"/>
        <v>7640.9800000000105</v>
      </c>
      <c r="DE44" s="169">
        <f t="shared" si="14"/>
        <v>8.4623341528783869E-2</v>
      </c>
      <c r="DF44" s="662" t="s">
        <v>37</v>
      </c>
      <c r="DG44" s="663" t="s">
        <v>37</v>
      </c>
      <c r="DH44" s="661">
        <f t="shared" si="20"/>
        <v>8201.8499999999913</v>
      </c>
      <c r="DI44" s="169">
        <f t="shared" si="27"/>
        <v>0.12662060980316467</v>
      </c>
      <c r="DJ44" s="648" t="s">
        <v>37</v>
      </c>
      <c r="DK44" s="687" t="s">
        <v>37</v>
      </c>
      <c r="DL44" s="661">
        <f t="shared" si="16"/>
        <v>-560.86999999999898</v>
      </c>
      <c r="DM44" s="496">
        <f>DL44/CT44</f>
        <v>-2.1978525804302637E-2</v>
      </c>
      <c r="DN44" s="661" t="s">
        <v>37</v>
      </c>
      <c r="DO44" s="664" t="s">
        <v>37</v>
      </c>
      <c r="DP44" s="665">
        <f t="shared" si="17"/>
        <v>14.877186416344472</v>
      </c>
      <c r="DQ44" s="497">
        <f t="shared" si="18"/>
        <v>0.11222065329005491</v>
      </c>
    </row>
    <row r="45" spans="1:121" x14ac:dyDescent="0.3">
      <c r="A45" s="1303"/>
      <c r="B45" s="11"/>
      <c r="C45" s="364" t="s">
        <v>42</v>
      </c>
      <c r="D45" s="180">
        <v>145.6</v>
      </c>
      <c r="E45" s="181">
        <v>145.6</v>
      </c>
      <c r="F45" s="182">
        <v>6.6697205680256527E-2</v>
      </c>
      <c r="G45" s="182">
        <v>6.6697205680256527E-2</v>
      </c>
      <c r="H45" s="108" t="s">
        <v>37</v>
      </c>
      <c r="I45" s="187" t="s">
        <v>37</v>
      </c>
      <c r="J45" s="108">
        <v>2831</v>
      </c>
      <c r="K45" s="127">
        <v>2459</v>
      </c>
      <c r="L45" s="105" t="s">
        <v>37</v>
      </c>
      <c r="M45" s="186" t="s">
        <v>37</v>
      </c>
      <c r="N45" s="126">
        <v>2831</v>
      </c>
      <c r="O45" s="127">
        <v>2459</v>
      </c>
      <c r="P45" s="108" t="s">
        <v>37</v>
      </c>
      <c r="Q45" s="187" t="s">
        <v>37</v>
      </c>
      <c r="R45" s="126">
        <v>0</v>
      </c>
      <c r="S45" s="127">
        <v>0</v>
      </c>
      <c r="T45" s="108" t="s">
        <v>37</v>
      </c>
      <c r="U45" s="187" t="s">
        <v>37</v>
      </c>
      <c r="V45" s="105">
        <v>19.443681318681321</v>
      </c>
      <c r="W45" s="414">
        <v>16.888736263736263</v>
      </c>
      <c r="X45" s="180">
        <v>145.6</v>
      </c>
      <c r="Y45" s="181">
        <v>130.69999999999999</v>
      </c>
      <c r="Z45" s="182">
        <v>6.6666666666666666E-2</v>
      </c>
      <c r="AA45" s="415">
        <v>5.984432234432234E-2</v>
      </c>
      <c r="AB45" s="108" t="s">
        <v>37</v>
      </c>
      <c r="AC45" s="187" t="s">
        <v>37</v>
      </c>
      <c r="AD45" s="108">
        <v>2738</v>
      </c>
      <c r="AE45" s="127">
        <v>1354.24</v>
      </c>
      <c r="AF45" s="105" t="s">
        <v>37</v>
      </c>
      <c r="AG45" s="186" t="s">
        <v>37</v>
      </c>
      <c r="AH45" s="126">
        <v>2738</v>
      </c>
      <c r="AI45" s="311">
        <v>1354.24</v>
      </c>
      <c r="AJ45" s="108" t="s">
        <v>37</v>
      </c>
      <c r="AK45" s="187" t="s">
        <v>37</v>
      </c>
      <c r="AL45" s="126">
        <v>0</v>
      </c>
      <c r="AM45" s="127"/>
      <c r="AN45" s="108" t="s">
        <v>37</v>
      </c>
      <c r="AO45" s="187" t="s">
        <v>37</v>
      </c>
      <c r="AP45" s="105">
        <v>18.804945054945055</v>
      </c>
      <c r="AQ45" s="414">
        <v>10.361438408569244</v>
      </c>
      <c r="AR45" s="644">
        <v>103</v>
      </c>
      <c r="AS45" s="645">
        <v>111</v>
      </c>
      <c r="AT45" s="103">
        <v>4.664855072463768E-2</v>
      </c>
      <c r="AU45" s="103">
        <v>5.0271739130434784E-2</v>
      </c>
      <c r="AV45" s="648" t="s">
        <v>37</v>
      </c>
      <c r="AW45" s="687" t="s">
        <v>37</v>
      </c>
      <c r="AX45" s="648">
        <v>2034</v>
      </c>
      <c r="AY45" s="649">
        <v>2930.28</v>
      </c>
      <c r="AZ45" s="650" t="s">
        <v>37</v>
      </c>
      <c r="BA45" s="651" t="s">
        <v>37</v>
      </c>
      <c r="BB45" s="652">
        <v>2034</v>
      </c>
      <c r="BC45" s="666">
        <v>2930.28</v>
      </c>
      <c r="BD45" s="648" t="s">
        <v>37</v>
      </c>
      <c r="BE45" s="687" t="s">
        <v>37</v>
      </c>
      <c r="BF45" s="652">
        <v>0</v>
      </c>
      <c r="BG45" s="649">
        <v>0</v>
      </c>
      <c r="BH45" s="648" t="s">
        <v>37</v>
      </c>
      <c r="BI45" s="687" t="s">
        <v>37</v>
      </c>
      <c r="BJ45" s="650">
        <v>19.747572815533982</v>
      </c>
      <c r="BK45" s="650">
        <v>26.39891891891892</v>
      </c>
      <c r="BL45" s="644">
        <v>92.1</v>
      </c>
      <c r="BM45" s="645">
        <v>114</v>
      </c>
      <c r="BN45" s="103">
        <v>4.1693073789044813E-2</v>
      </c>
      <c r="BO45" s="103">
        <v>5.1607062019013127E-2</v>
      </c>
      <c r="BP45" s="648" t="s">
        <v>37</v>
      </c>
      <c r="BQ45" s="687" t="s">
        <v>37</v>
      </c>
      <c r="BR45" s="648">
        <v>1921</v>
      </c>
      <c r="BS45" s="649">
        <v>2281.15</v>
      </c>
      <c r="BT45" s="650" t="s">
        <v>37</v>
      </c>
      <c r="BU45" s="651"/>
      <c r="BV45" s="652">
        <v>1921</v>
      </c>
      <c r="BW45" s="666">
        <v>2281.15</v>
      </c>
      <c r="BX45" s="648" t="s">
        <v>37</v>
      </c>
      <c r="BY45" s="687" t="s">
        <v>37</v>
      </c>
      <c r="BZ45" s="652">
        <v>0</v>
      </c>
      <c r="CA45" s="649"/>
      <c r="CB45" s="648" t="s">
        <v>37</v>
      </c>
      <c r="CC45" s="687" t="s">
        <v>37</v>
      </c>
      <c r="CD45" s="650">
        <v>20.857763300760045</v>
      </c>
      <c r="CE45" s="654">
        <v>20.010087719298248</v>
      </c>
      <c r="CF45" s="655">
        <f t="shared" si="0"/>
        <v>486.29999999999995</v>
      </c>
      <c r="CG45" s="656">
        <f t="shared" si="1"/>
        <v>501.29999999999995</v>
      </c>
      <c r="CH45" s="693">
        <f t="shared" si="28"/>
        <v>5.5362021857923498</v>
      </c>
      <c r="CI45" s="658">
        <f t="shared" si="28"/>
        <v>5.706967213114754</v>
      </c>
      <c r="CJ45" s="108" t="s">
        <v>37</v>
      </c>
      <c r="CK45" s="187" t="s">
        <v>37</v>
      </c>
      <c r="CL45" s="652">
        <f t="shared" si="2"/>
        <v>9524</v>
      </c>
      <c r="CM45" s="650">
        <f t="shared" si="3"/>
        <v>9024.67</v>
      </c>
      <c r="CN45" s="648" t="s">
        <v>37</v>
      </c>
      <c r="CO45" s="687" t="s">
        <v>37</v>
      </c>
      <c r="CP45" s="652">
        <f t="shared" si="4"/>
        <v>9524</v>
      </c>
      <c r="CQ45" s="649">
        <f t="shared" si="5"/>
        <v>9024.67</v>
      </c>
      <c r="CR45" s="648" t="s">
        <v>37</v>
      </c>
      <c r="CS45" s="687" t="s">
        <v>37</v>
      </c>
      <c r="CT45" s="652">
        <f t="shared" si="6"/>
        <v>0</v>
      </c>
      <c r="CU45" s="649">
        <f t="shared" si="7"/>
        <v>0</v>
      </c>
      <c r="CV45" s="648" t="s">
        <v>37</v>
      </c>
      <c r="CW45" s="687" t="s">
        <v>37</v>
      </c>
      <c r="CX45" s="652">
        <f t="shared" si="25"/>
        <v>19.584618548221265</v>
      </c>
      <c r="CY45" s="659">
        <f t="shared" si="26"/>
        <v>18.002533413125875</v>
      </c>
      <c r="CZ45" s="660">
        <f t="shared" si="11"/>
        <v>15</v>
      </c>
      <c r="DA45" s="496">
        <f t="shared" si="12"/>
        <v>3.0845157310302285E-2</v>
      </c>
      <c r="DB45" s="648" t="s">
        <v>37</v>
      </c>
      <c r="DC45" s="687" t="s">
        <v>37</v>
      </c>
      <c r="DD45" s="661">
        <f t="shared" si="13"/>
        <v>-499.32999999999993</v>
      </c>
      <c r="DE45" s="169">
        <f t="shared" si="14"/>
        <v>-5.2428601427971434E-2</v>
      </c>
      <c r="DF45" s="662" t="s">
        <v>37</v>
      </c>
      <c r="DG45" s="663" t="s">
        <v>37</v>
      </c>
      <c r="DH45" s="661">
        <f t="shared" si="20"/>
        <v>-499.32999999999993</v>
      </c>
      <c r="DI45" s="169">
        <f t="shared" si="27"/>
        <v>-5.2428601427971434E-2</v>
      </c>
      <c r="DJ45" s="648" t="s">
        <v>37</v>
      </c>
      <c r="DK45" s="687" t="s">
        <v>37</v>
      </c>
      <c r="DL45" s="661">
        <f t="shared" si="16"/>
        <v>0</v>
      </c>
      <c r="DM45" s="496" t="s">
        <v>37</v>
      </c>
      <c r="DN45" s="661" t="s">
        <v>37</v>
      </c>
      <c r="DO45" s="664" t="s">
        <v>37</v>
      </c>
      <c r="DP45" s="665">
        <f t="shared" si="17"/>
        <v>-1.5820851350953902</v>
      </c>
      <c r="DQ45" s="497">
        <f t="shared" si="18"/>
        <v>-8.0782024485183554E-2</v>
      </c>
    </row>
    <row r="46" spans="1:121" ht="26.4" customHeight="1" x14ac:dyDescent="0.3">
      <c r="A46" s="1303"/>
      <c r="B46" s="1300" t="s">
        <v>49</v>
      </c>
      <c r="C46" s="1301"/>
      <c r="D46" s="188">
        <v>667.8</v>
      </c>
      <c r="E46" s="189">
        <v>644.79999999999995</v>
      </c>
      <c r="F46" s="190">
        <v>6.0726204657676253E-2</v>
      </c>
      <c r="G46" s="190">
        <v>5.8743144507406662E-2</v>
      </c>
      <c r="H46" s="106" t="s">
        <v>37</v>
      </c>
      <c r="I46" s="191" t="s">
        <v>37</v>
      </c>
      <c r="J46" s="106">
        <v>132813</v>
      </c>
      <c r="K46" s="194">
        <v>118592</v>
      </c>
      <c r="L46" s="107" t="s">
        <v>37</v>
      </c>
      <c r="M46" s="192" t="s">
        <v>37</v>
      </c>
      <c r="N46" s="193">
        <v>132813</v>
      </c>
      <c r="O46" s="195">
        <v>118592</v>
      </c>
      <c r="P46" s="106" t="s">
        <v>37</v>
      </c>
      <c r="Q46" s="191" t="s">
        <v>37</v>
      </c>
      <c r="R46" s="193">
        <v>0</v>
      </c>
      <c r="S46" s="195">
        <v>0</v>
      </c>
      <c r="T46" s="106" t="s">
        <v>37</v>
      </c>
      <c r="U46" s="191" t="s">
        <v>37</v>
      </c>
      <c r="V46" s="111">
        <v>198.88140161725067</v>
      </c>
      <c r="W46" s="416">
        <v>183.92059553349878</v>
      </c>
      <c r="X46" s="188">
        <v>632.20000000000005</v>
      </c>
      <c r="Y46" s="189">
        <v>583.1</v>
      </c>
      <c r="Z46" s="190">
        <v>5.7462801879675333E-2</v>
      </c>
      <c r="AA46" s="417">
        <v>5.3122096095330064E-2</v>
      </c>
      <c r="AB46" s="106" t="s">
        <v>37</v>
      </c>
      <c r="AC46" s="191" t="s">
        <v>37</v>
      </c>
      <c r="AD46" s="106">
        <v>131445</v>
      </c>
      <c r="AE46" s="194">
        <v>96274.69</v>
      </c>
      <c r="AF46" s="107" t="s">
        <v>37</v>
      </c>
      <c r="AG46" s="192" t="s">
        <v>37</v>
      </c>
      <c r="AH46" s="193">
        <v>131445</v>
      </c>
      <c r="AI46" s="195">
        <v>96274.69</v>
      </c>
      <c r="AJ46" s="106" t="s">
        <v>37</v>
      </c>
      <c r="AK46" s="191" t="s">
        <v>37</v>
      </c>
      <c r="AL46" s="193">
        <v>0</v>
      </c>
      <c r="AM46" s="195">
        <v>0</v>
      </c>
      <c r="AN46" s="106" t="s">
        <v>37</v>
      </c>
      <c r="AO46" s="191" t="s">
        <v>37</v>
      </c>
      <c r="AP46" s="111">
        <v>207.91679848149317</v>
      </c>
      <c r="AQ46" s="416">
        <v>165.10836906191048</v>
      </c>
      <c r="AR46" s="667">
        <v>594.6</v>
      </c>
      <c r="AS46" s="668">
        <v>566.4</v>
      </c>
      <c r="AT46" s="669">
        <v>5.3534289495718881E-2</v>
      </c>
      <c r="AU46" s="669">
        <v>5.0995327229019796E-2</v>
      </c>
      <c r="AV46" s="670" t="s">
        <v>37</v>
      </c>
      <c r="AW46" s="671" t="s">
        <v>37</v>
      </c>
      <c r="AX46" s="670">
        <v>121984</v>
      </c>
      <c r="AY46" s="672">
        <v>86320.12</v>
      </c>
      <c r="AZ46" s="639" t="s">
        <v>37</v>
      </c>
      <c r="BA46" s="673" t="s">
        <v>37</v>
      </c>
      <c r="BB46" s="674">
        <v>121984</v>
      </c>
      <c r="BC46" s="675">
        <v>86320.12</v>
      </c>
      <c r="BD46" s="670" t="s">
        <v>37</v>
      </c>
      <c r="BE46" s="671" t="s">
        <v>37</v>
      </c>
      <c r="BF46" s="674">
        <v>0</v>
      </c>
      <c r="BG46" s="675">
        <v>0</v>
      </c>
      <c r="BH46" s="670" t="s">
        <v>37</v>
      </c>
      <c r="BI46" s="671" t="s">
        <v>37</v>
      </c>
      <c r="BJ46" s="676">
        <v>205.15304406323577</v>
      </c>
      <c r="BK46" s="676">
        <v>152.4013418079096</v>
      </c>
      <c r="BL46" s="667">
        <v>614.5</v>
      </c>
      <c r="BM46" s="668">
        <v>597</v>
      </c>
      <c r="BN46" s="669">
        <v>5.5375825681046056E-2</v>
      </c>
      <c r="BO46" s="669">
        <v>5.3798808676296987E-2</v>
      </c>
      <c r="BP46" s="670" t="s">
        <v>37</v>
      </c>
      <c r="BQ46" s="671" t="s">
        <v>37</v>
      </c>
      <c r="BR46" s="670">
        <v>128440</v>
      </c>
      <c r="BS46" s="672">
        <v>172174.22999999998</v>
      </c>
      <c r="BT46" s="639" t="s">
        <v>37</v>
      </c>
      <c r="BU46" s="673"/>
      <c r="BV46" s="674">
        <v>128440</v>
      </c>
      <c r="BW46" s="675">
        <v>172174.22999999998</v>
      </c>
      <c r="BX46" s="670" t="s">
        <v>37</v>
      </c>
      <c r="BY46" s="671" t="s">
        <v>37</v>
      </c>
      <c r="BZ46" s="674">
        <v>0</v>
      </c>
      <c r="CA46" s="675"/>
      <c r="CB46" s="670" t="s">
        <v>37</v>
      </c>
      <c r="CC46" s="671" t="s">
        <v>37</v>
      </c>
      <c r="CD46" s="676">
        <v>209.01545972335231</v>
      </c>
      <c r="CE46" s="677">
        <v>288.39904522613062</v>
      </c>
      <c r="CF46" s="678">
        <f t="shared" ref="CF46:CF63" si="29">X46+D46+AR46+BL46</f>
        <v>2509.1</v>
      </c>
      <c r="CG46" s="679">
        <f t="shared" ref="CG46:CG63" si="30">Y46+E46+AS46+BM46</f>
        <v>2391.3000000000002</v>
      </c>
      <c r="CH46" s="694">
        <f>(CF46/44202.6)*100</f>
        <v>5.6763629288774871</v>
      </c>
      <c r="CI46" s="681">
        <f>(CG46/44165)*100</f>
        <v>5.4144684705083215</v>
      </c>
      <c r="CJ46" s="106" t="s">
        <v>37</v>
      </c>
      <c r="CK46" s="191" t="s">
        <v>37</v>
      </c>
      <c r="CL46" s="674">
        <f t="shared" ref="CL46:CL63" si="31">J46+AD46+AX46+BR46</f>
        <v>514682</v>
      </c>
      <c r="CM46" s="676">
        <f t="shared" ref="CM46:CM63" si="32">K46+AE46+AY46+BS46</f>
        <v>473361.04</v>
      </c>
      <c r="CN46" s="670" t="s">
        <v>37</v>
      </c>
      <c r="CO46" s="671" t="s">
        <v>37</v>
      </c>
      <c r="CP46" s="674">
        <f t="shared" ref="CP46:CP63" si="33">N46+AH46+BB46+BV46</f>
        <v>514682</v>
      </c>
      <c r="CQ46" s="675">
        <f t="shared" ref="CQ46:CQ63" si="34">O46+AI46+BC46+BW46</f>
        <v>473361.04</v>
      </c>
      <c r="CR46" s="670" t="s">
        <v>37</v>
      </c>
      <c r="CS46" s="671" t="s">
        <v>37</v>
      </c>
      <c r="CT46" s="674">
        <f t="shared" ref="CT46:CT63" si="35">R46+AL46+BF46+BZ46</f>
        <v>0</v>
      </c>
      <c r="CU46" s="675">
        <f t="shared" ref="CU46:CU63" si="36">S46+AM46+BG46+CA46</f>
        <v>0</v>
      </c>
      <c r="CV46" s="670" t="s">
        <v>37</v>
      </c>
      <c r="CW46" s="671" t="s">
        <v>37</v>
      </c>
      <c r="CX46" s="674">
        <f t="shared" si="25"/>
        <v>205.12614084731578</v>
      </c>
      <c r="CY46" s="682">
        <f t="shared" si="26"/>
        <v>197.95134027516411</v>
      </c>
      <c r="CZ46" s="683">
        <f t="shared" si="11"/>
        <v>-117.79999999999973</v>
      </c>
      <c r="DA46" s="499">
        <f t="shared" si="12"/>
        <v>-4.6949105256864902E-2</v>
      </c>
      <c r="DB46" s="670" t="s">
        <v>37</v>
      </c>
      <c r="DC46" s="671" t="s">
        <v>37</v>
      </c>
      <c r="DD46" s="639">
        <f t="shared" si="13"/>
        <v>-41320.960000000021</v>
      </c>
      <c r="DE46" s="500">
        <f t="shared" si="14"/>
        <v>-8.0284447484077592E-2</v>
      </c>
      <c r="DF46" s="672" t="s">
        <v>37</v>
      </c>
      <c r="DG46" s="684" t="s">
        <v>37</v>
      </c>
      <c r="DH46" s="639">
        <f t="shared" si="20"/>
        <v>-41320.960000000021</v>
      </c>
      <c r="DI46" s="500">
        <f t="shared" si="27"/>
        <v>-8.0284447484077592E-2</v>
      </c>
      <c r="DJ46" s="670" t="s">
        <v>37</v>
      </c>
      <c r="DK46" s="671" t="s">
        <v>37</v>
      </c>
      <c r="DL46" s="639">
        <f t="shared" si="16"/>
        <v>0</v>
      </c>
      <c r="DM46" s="499" t="s">
        <v>37</v>
      </c>
      <c r="DN46" s="639" t="s">
        <v>37</v>
      </c>
      <c r="DO46" s="685" t="s">
        <v>37</v>
      </c>
      <c r="DP46" s="686">
        <f t="shared" si="17"/>
        <v>-7.1748005721516677</v>
      </c>
      <c r="DQ46" s="501">
        <f t="shared" si="18"/>
        <v>-3.4977504780788427E-2</v>
      </c>
    </row>
    <row r="47" spans="1:121" x14ac:dyDescent="0.3">
      <c r="A47" s="1303"/>
      <c r="B47" s="14"/>
      <c r="C47" s="364" t="s">
        <v>38</v>
      </c>
      <c r="D47" s="180">
        <v>457.4</v>
      </c>
      <c r="E47" s="181">
        <v>454.3</v>
      </c>
      <c r="F47" s="182">
        <v>0.20952817224003664</v>
      </c>
      <c r="G47" s="182">
        <v>0.20810810810810812</v>
      </c>
      <c r="H47" s="108" t="s">
        <v>37</v>
      </c>
      <c r="I47" s="187" t="s">
        <v>37</v>
      </c>
      <c r="J47" s="108">
        <v>101544</v>
      </c>
      <c r="K47" s="127">
        <v>86588</v>
      </c>
      <c r="L47" s="105" t="s">
        <v>37</v>
      </c>
      <c r="M47" s="186" t="s">
        <v>37</v>
      </c>
      <c r="N47" s="126">
        <v>101544</v>
      </c>
      <c r="O47" s="127">
        <v>86588</v>
      </c>
      <c r="P47" s="108" t="s">
        <v>37</v>
      </c>
      <c r="Q47" s="187" t="s">
        <v>37</v>
      </c>
      <c r="R47" s="126">
        <v>0</v>
      </c>
      <c r="S47" s="127">
        <v>0</v>
      </c>
      <c r="T47" s="108" t="s">
        <v>37</v>
      </c>
      <c r="U47" s="187" t="s">
        <v>37</v>
      </c>
      <c r="V47" s="105">
        <v>222.00262352426762</v>
      </c>
      <c r="W47" s="414">
        <v>190.59652212194584</v>
      </c>
      <c r="X47" s="180">
        <v>430.90000000000003</v>
      </c>
      <c r="Y47" s="181">
        <v>424.1</v>
      </c>
      <c r="Z47" s="182">
        <v>0.19729853479853482</v>
      </c>
      <c r="AA47" s="415">
        <v>0.19418498168498169</v>
      </c>
      <c r="AB47" s="108" t="s">
        <v>37</v>
      </c>
      <c r="AC47" s="187" t="s">
        <v>37</v>
      </c>
      <c r="AD47" s="108">
        <v>100220</v>
      </c>
      <c r="AE47" s="127">
        <v>71707.149999999994</v>
      </c>
      <c r="AF47" s="105" t="s">
        <v>37</v>
      </c>
      <c r="AG47" s="186" t="s">
        <v>37</v>
      </c>
      <c r="AH47" s="126">
        <v>100220</v>
      </c>
      <c r="AI47" s="127">
        <v>71707.149999999994</v>
      </c>
      <c r="AJ47" s="108" t="s">
        <v>37</v>
      </c>
      <c r="AK47" s="187" t="s">
        <v>37</v>
      </c>
      <c r="AL47" s="126">
        <v>0</v>
      </c>
      <c r="AM47" s="127">
        <v>0</v>
      </c>
      <c r="AN47" s="108" t="s">
        <v>37</v>
      </c>
      <c r="AO47" s="187" t="s">
        <v>37</v>
      </c>
      <c r="AP47" s="105">
        <v>232.5829658853562</v>
      </c>
      <c r="AQ47" s="414">
        <v>169.08075925489268</v>
      </c>
      <c r="AR47" s="644">
        <v>421.1</v>
      </c>
      <c r="AS47" s="645">
        <v>414</v>
      </c>
      <c r="AT47" s="103">
        <v>0.19071557971014494</v>
      </c>
      <c r="AU47" s="103">
        <v>0.1875</v>
      </c>
      <c r="AV47" s="648" t="s">
        <v>37</v>
      </c>
      <c r="AW47" s="687" t="s">
        <v>37</v>
      </c>
      <c r="AX47" s="648">
        <v>87184</v>
      </c>
      <c r="AY47" s="649">
        <v>62500.979999999996</v>
      </c>
      <c r="AZ47" s="650" t="s">
        <v>37</v>
      </c>
      <c r="BA47" s="651" t="s">
        <v>37</v>
      </c>
      <c r="BB47" s="652">
        <v>87184</v>
      </c>
      <c r="BC47" s="649">
        <v>62500.979999999996</v>
      </c>
      <c r="BD47" s="648" t="s">
        <v>37</v>
      </c>
      <c r="BE47" s="687" t="s">
        <v>37</v>
      </c>
      <c r="BF47" s="652">
        <v>0</v>
      </c>
      <c r="BG47" s="649">
        <v>0</v>
      </c>
      <c r="BH47" s="648" t="s">
        <v>37</v>
      </c>
      <c r="BI47" s="687" t="s">
        <v>37</v>
      </c>
      <c r="BJ47" s="650">
        <v>207.03870814533363</v>
      </c>
      <c r="BK47" s="650">
        <v>150.96855072463768</v>
      </c>
      <c r="BL47" s="644">
        <v>429.4</v>
      </c>
      <c r="BM47" s="645">
        <v>424.2</v>
      </c>
      <c r="BN47" s="103">
        <v>0.19438660027161611</v>
      </c>
      <c r="BO47" s="103">
        <v>0.19203259393390673</v>
      </c>
      <c r="BP47" s="648" t="s">
        <v>37</v>
      </c>
      <c r="BQ47" s="687" t="s">
        <v>37</v>
      </c>
      <c r="BR47" s="648">
        <v>93593</v>
      </c>
      <c r="BS47" s="649">
        <v>144211.21</v>
      </c>
      <c r="BT47" s="650" t="s">
        <v>37</v>
      </c>
      <c r="BU47" s="651"/>
      <c r="BV47" s="652">
        <v>93593</v>
      </c>
      <c r="BW47" s="649">
        <v>144211.21</v>
      </c>
      <c r="BX47" s="648" t="s">
        <v>37</v>
      </c>
      <c r="BY47" s="687" t="s">
        <v>37</v>
      </c>
      <c r="BZ47" s="652">
        <v>0</v>
      </c>
      <c r="CA47" s="649"/>
      <c r="CB47" s="648" t="s">
        <v>37</v>
      </c>
      <c r="CC47" s="687" t="s">
        <v>37</v>
      </c>
      <c r="CD47" s="650">
        <v>217.96227293898465</v>
      </c>
      <c r="CE47" s="654">
        <v>339.96041961338989</v>
      </c>
      <c r="CF47" s="655">
        <f t="shared" si="29"/>
        <v>1738.8000000000002</v>
      </c>
      <c r="CG47" s="656">
        <f t="shared" si="30"/>
        <v>1716.6000000000001</v>
      </c>
      <c r="CH47" s="693">
        <f t="shared" ref="CH47:CI50" si="37">CF47/8784*100</f>
        <v>19.795081967213115</v>
      </c>
      <c r="CI47" s="658">
        <f t="shared" si="37"/>
        <v>19.542349726775956</v>
      </c>
      <c r="CJ47" s="108" t="s">
        <v>37</v>
      </c>
      <c r="CK47" s="187" t="s">
        <v>37</v>
      </c>
      <c r="CL47" s="652">
        <f t="shared" si="31"/>
        <v>382541</v>
      </c>
      <c r="CM47" s="650">
        <f t="shared" si="32"/>
        <v>365007.33999999997</v>
      </c>
      <c r="CN47" s="648" t="s">
        <v>37</v>
      </c>
      <c r="CO47" s="687" t="s">
        <v>37</v>
      </c>
      <c r="CP47" s="652">
        <f t="shared" si="33"/>
        <v>382541</v>
      </c>
      <c r="CQ47" s="649">
        <f t="shared" si="34"/>
        <v>365007.33999999997</v>
      </c>
      <c r="CR47" s="648" t="s">
        <v>37</v>
      </c>
      <c r="CS47" s="687" t="s">
        <v>37</v>
      </c>
      <c r="CT47" s="652">
        <f t="shared" si="35"/>
        <v>0</v>
      </c>
      <c r="CU47" s="649">
        <f t="shared" si="36"/>
        <v>0</v>
      </c>
      <c r="CV47" s="648" t="s">
        <v>37</v>
      </c>
      <c r="CW47" s="687" t="s">
        <v>37</v>
      </c>
      <c r="CX47" s="652">
        <f t="shared" si="25"/>
        <v>220.00287554635378</v>
      </c>
      <c r="CY47" s="659">
        <f t="shared" si="26"/>
        <v>212.63389257835252</v>
      </c>
      <c r="CZ47" s="660">
        <f t="shared" si="11"/>
        <v>-22.200000000000045</v>
      </c>
      <c r="DA47" s="496">
        <f t="shared" si="12"/>
        <v>-1.2767425810904096E-2</v>
      </c>
      <c r="DB47" s="648" t="s">
        <v>37</v>
      </c>
      <c r="DC47" s="687" t="s">
        <v>37</v>
      </c>
      <c r="DD47" s="661">
        <f t="shared" si="13"/>
        <v>-17533.660000000033</v>
      </c>
      <c r="DE47" s="169">
        <f t="shared" si="14"/>
        <v>-4.583472098415603E-2</v>
      </c>
      <c r="DF47" s="662" t="s">
        <v>37</v>
      </c>
      <c r="DG47" s="663" t="s">
        <v>37</v>
      </c>
      <c r="DH47" s="661">
        <f t="shared" si="20"/>
        <v>-17533.660000000033</v>
      </c>
      <c r="DI47" s="169">
        <f t="shared" si="27"/>
        <v>-4.583472098415603E-2</v>
      </c>
      <c r="DJ47" s="648" t="s">
        <v>37</v>
      </c>
      <c r="DK47" s="687" t="s">
        <v>37</v>
      </c>
      <c r="DL47" s="661">
        <f t="shared" si="16"/>
        <v>0</v>
      </c>
      <c r="DM47" s="496" t="s">
        <v>37</v>
      </c>
      <c r="DN47" s="661" t="s">
        <v>37</v>
      </c>
      <c r="DO47" s="664" t="s">
        <v>37</v>
      </c>
      <c r="DP47" s="648">
        <f t="shared" si="17"/>
        <v>-7.3689829680012622</v>
      </c>
      <c r="DQ47" s="498">
        <f t="shared" si="18"/>
        <v>-3.3494939326139152E-2</v>
      </c>
    </row>
    <row r="48" spans="1:121" x14ac:dyDescent="0.3">
      <c r="A48" s="1303"/>
      <c r="B48" s="14"/>
      <c r="C48" s="366" t="s">
        <v>39</v>
      </c>
      <c r="D48" s="180">
        <v>54.5</v>
      </c>
      <c r="E48" s="181">
        <v>59.8</v>
      </c>
      <c r="F48" s="182">
        <v>2.4965643609711406E-2</v>
      </c>
      <c r="G48" s="182">
        <v>2.7393495190105359E-2</v>
      </c>
      <c r="H48" s="108" t="s">
        <v>37</v>
      </c>
      <c r="I48" s="187" t="s">
        <v>37</v>
      </c>
      <c r="J48" s="108">
        <v>10842</v>
      </c>
      <c r="K48" s="127">
        <v>9471</v>
      </c>
      <c r="L48" s="105" t="s">
        <v>37</v>
      </c>
      <c r="M48" s="186" t="s">
        <v>37</v>
      </c>
      <c r="N48" s="126">
        <v>10842</v>
      </c>
      <c r="O48" s="127">
        <v>9471</v>
      </c>
      <c r="P48" s="108" t="s">
        <v>37</v>
      </c>
      <c r="Q48" s="187" t="s">
        <v>37</v>
      </c>
      <c r="R48" s="126">
        <v>0</v>
      </c>
      <c r="S48" s="127">
        <v>0</v>
      </c>
      <c r="T48" s="108" t="s">
        <v>37</v>
      </c>
      <c r="U48" s="187" t="s">
        <v>37</v>
      </c>
      <c r="V48" s="105">
        <v>198.93577981651376</v>
      </c>
      <c r="W48" s="414">
        <v>158.37792642140468</v>
      </c>
      <c r="X48" s="180">
        <v>52.4</v>
      </c>
      <c r="Y48" s="181">
        <v>52.5</v>
      </c>
      <c r="Z48" s="182">
        <v>2.3992673992673991E-2</v>
      </c>
      <c r="AA48" s="415">
        <v>2.403846153846154E-2</v>
      </c>
      <c r="AB48" s="108" t="s">
        <v>37</v>
      </c>
      <c r="AC48" s="187" t="s">
        <v>37</v>
      </c>
      <c r="AD48" s="108">
        <v>10359</v>
      </c>
      <c r="AE48" s="127">
        <v>10695.6</v>
      </c>
      <c r="AF48" s="105" t="s">
        <v>37</v>
      </c>
      <c r="AG48" s="186" t="s">
        <v>37</v>
      </c>
      <c r="AH48" s="126">
        <v>10359</v>
      </c>
      <c r="AI48" s="127">
        <v>10695.6</v>
      </c>
      <c r="AJ48" s="108" t="s">
        <v>37</v>
      </c>
      <c r="AK48" s="187" t="s">
        <v>37</v>
      </c>
      <c r="AL48" s="126">
        <v>0</v>
      </c>
      <c r="AM48" s="127">
        <v>0</v>
      </c>
      <c r="AN48" s="108" t="s">
        <v>37</v>
      </c>
      <c r="AO48" s="187" t="s">
        <v>37</v>
      </c>
      <c r="AP48" s="105">
        <v>197.69083969465649</v>
      </c>
      <c r="AQ48" s="414">
        <v>203.7257142857143</v>
      </c>
      <c r="AR48" s="644">
        <v>55.7</v>
      </c>
      <c r="AS48" s="645">
        <v>55.1</v>
      </c>
      <c r="AT48" s="103">
        <v>2.5226449275362321E-2</v>
      </c>
      <c r="AU48" s="103">
        <v>2.4954710144927537E-2</v>
      </c>
      <c r="AV48" s="648" t="s">
        <v>37</v>
      </c>
      <c r="AW48" s="687" t="s">
        <v>37</v>
      </c>
      <c r="AX48" s="648">
        <v>11002</v>
      </c>
      <c r="AY48" s="649">
        <v>10770.6</v>
      </c>
      <c r="AZ48" s="650" t="s">
        <v>37</v>
      </c>
      <c r="BA48" s="651" t="s">
        <v>37</v>
      </c>
      <c r="BB48" s="652">
        <v>11002</v>
      </c>
      <c r="BC48" s="649">
        <v>10770.6</v>
      </c>
      <c r="BD48" s="648" t="s">
        <v>37</v>
      </c>
      <c r="BE48" s="687" t="s">
        <v>37</v>
      </c>
      <c r="BF48" s="652">
        <v>0</v>
      </c>
      <c r="BG48" s="649">
        <v>0</v>
      </c>
      <c r="BH48" s="648" t="s">
        <v>37</v>
      </c>
      <c r="BI48" s="687" t="s">
        <v>37</v>
      </c>
      <c r="BJ48" s="650">
        <v>197.52244165170555</v>
      </c>
      <c r="BK48" s="650">
        <v>195.47368421052633</v>
      </c>
      <c r="BL48" s="644">
        <v>56.1</v>
      </c>
      <c r="BM48" s="645">
        <v>52.3</v>
      </c>
      <c r="BN48" s="103">
        <v>2.5396106835672252E-2</v>
      </c>
      <c r="BO48" s="103">
        <v>2.3675871435038479E-2</v>
      </c>
      <c r="BP48" s="648" t="s">
        <v>37</v>
      </c>
      <c r="BQ48" s="687" t="s">
        <v>37</v>
      </c>
      <c r="BR48" s="648">
        <v>11066</v>
      </c>
      <c r="BS48" s="649">
        <v>13967.97</v>
      </c>
      <c r="BT48" s="650" t="s">
        <v>37</v>
      </c>
      <c r="BU48" s="651"/>
      <c r="BV48" s="652">
        <v>11066</v>
      </c>
      <c r="BW48" s="649">
        <v>13967.97</v>
      </c>
      <c r="BX48" s="648" t="s">
        <v>37</v>
      </c>
      <c r="BY48" s="687" t="s">
        <v>37</v>
      </c>
      <c r="BZ48" s="652">
        <v>0</v>
      </c>
      <c r="CA48" s="649"/>
      <c r="CB48" s="648" t="s">
        <v>37</v>
      </c>
      <c r="CC48" s="687" t="s">
        <v>37</v>
      </c>
      <c r="CD48" s="650">
        <v>197.25490196078431</v>
      </c>
      <c r="CE48" s="654">
        <v>267.07399617590823</v>
      </c>
      <c r="CF48" s="655">
        <f t="shared" si="29"/>
        <v>218.70000000000002</v>
      </c>
      <c r="CG48" s="656">
        <f t="shared" si="30"/>
        <v>219.7</v>
      </c>
      <c r="CH48" s="693">
        <f t="shared" si="37"/>
        <v>2.4897540983606561</v>
      </c>
      <c r="CI48" s="658">
        <f t="shared" si="37"/>
        <v>2.5011384335154827</v>
      </c>
      <c r="CJ48" s="108" t="s">
        <v>37</v>
      </c>
      <c r="CK48" s="187" t="s">
        <v>37</v>
      </c>
      <c r="CL48" s="652">
        <f t="shared" si="31"/>
        <v>43269</v>
      </c>
      <c r="CM48" s="650">
        <f t="shared" si="32"/>
        <v>44905.17</v>
      </c>
      <c r="CN48" s="648" t="s">
        <v>37</v>
      </c>
      <c r="CO48" s="687" t="s">
        <v>37</v>
      </c>
      <c r="CP48" s="652">
        <f t="shared" si="33"/>
        <v>43269</v>
      </c>
      <c r="CQ48" s="649">
        <f t="shared" si="34"/>
        <v>44905.17</v>
      </c>
      <c r="CR48" s="648" t="s">
        <v>37</v>
      </c>
      <c r="CS48" s="687" t="s">
        <v>37</v>
      </c>
      <c r="CT48" s="652">
        <f t="shared" si="35"/>
        <v>0</v>
      </c>
      <c r="CU48" s="649">
        <f t="shared" si="36"/>
        <v>0</v>
      </c>
      <c r="CV48" s="648" t="s">
        <v>37</v>
      </c>
      <c r="CW48" s="687" t="s">
        <v>37</v>
      </c>
      <c r="CX48" s="652">
        <f t="shared" si="25"/>
        <v>197.84636488340192</v>
      </c>
      <c r="CY48" s="659">
        <f t="shared" si="26"/>
        <v>204.39312699135183</v>
      </c>
      <c r="CZ48" s="660">
        <f t="shared" si="11"/>
        <v>0.99999999999997158</v>
      </c>
      <c r="DA48" s="496">
        <f t="shared" si="12"/>
        <v>4.5724737082760468E-3</v>
      </c>
      <c r="DB48" s="648" t="s">
        <v>37</v>
      </c>
      <c r="DC48" s="687" t="s">
        <v>37</v>
      </c>
      <c r="DD48" s="661">
        <f t="shared" si="13"/>
        <v>1636.1699999999983</v>
      </c>
      <c r="DE48" s="169">
        <f t="shared" si="14"/>
        <v>3.7813908340844443E-2</v>
      </c>
      <c r="DF48" s="662" t="s">
        <v>37</v>
      </c>
      <c r="DG48" s="663" t="s">
        <v>37</v>
      </c>
      <c r="DH48" s="661">
        <f t="shared" si="20"/>
        <v>1636.1699999999983</v>
      </c>
      <c r="DI48" s="169">
        <f t="shared" si="27"/>
        <v>3.7813908340844443E-2</v>
      </c>
      <c r="DJ48" s="648" t="s">
        <v>37</v>
      </c>
      <c r="DK48" s="687" t="s">
        <v>37</v>
      </c>
      <c r="DL48" s="661">
        <f t="shared" si="16"/>
        <v>0</v>
      </c>
      <c r="DM48" s="496" t="s">
        <v>37</v>
      </c>
      <c r="DN48" s="661" t="s">
        <v>37</v>
      </c>
      <c r="DO48" s="664" t="s">
        <v>37</v>
      </c>
      <c r="DP48" s="665">
        <f t="shared" si="17"/>
        <v>6.5467621079499168</v>
      </c>
      <c r="DQ48" s="497">
        <f t="shared" si="18"/>
        <v>3.3090130879120085E-2</v>
      </c>
    </row>
    <row r="49" spans="1:121" x14ac:dyDescent="0.3">
      <c r="A49" s="1303"/>
      <c r="B49" s="88"/>
      <c r="C49" s="364" t="s">
        <v>41</v>
      </c>
      <c r="D49" s="180">
        <v>155.9</v>
      </c>
      <c r="E49" s="181">
        <v>130.69999999999999</v>
      </c>
      <c r="F49" s="182">
        <v>7.1415483279890057E-2</v>
      </c>
      <c r="G49" s="182">
        <v>5.9871736142922578E-2</v>
      </c>
      <c r="H49" s="108" t="s">
        <v>37</v>
      </c>
      <c r="I49" s="187" t="s">
        <v>37</v>
      </c>
      <c r="J49" s="108">
        <v>20427</v>
      </c>
      <c r="K49" s="127">
        <v>22533</v>
      </c>
      <c r="L49" s="105" t="s">
        <v>37</v>
      </c>
      <c r="M49" s="186" t="s">
        <v>37</v>
      </c>
      <c r="N49" s="126">
        <v>20427</v>
      </c>
      <c r="O49" s="127">
        <v>22533</v>
      </c>
      <c r="P49" s="108" t="s">
        <v>37</v>
      </c>
      <c r="Q49" s="187" t="s">
        <v>37</v>
      </c>
      <c r="R49" s="126">
        <v>0</v>
      </c>
      <c r="S49" s="127">
        <v>0</v>
      </c>
      <c r="T49" s="108" t="s">
        <v>37</v>
      </c>
      <c r="U49" s="187" t="s">
        <v>37</v>
      </c>
      <c r="V49" s="105">
        <v>131.0262989095574</v>
      </c>
      <c r="W49" s="414">
        <v>172.4024483550115</v>
      </c>
      <c r="X49" s="180">
        <v>148.9</v>
      </c>
      <c r="Y49" s="181">
        <v>106.5</v>
      </c>
      <c r="Z49" s="182">
        <v>6.8177655677655685E-2</v>
      </c>
      <c r="AA49" s="415">
        <v>4.8763736263736264E-2</v>
      </c>
      <c r="AB49" s="108" t="s">
        <v>37</v>
      </c>
      <c r="AC49" s="187" t="s">
        <v>37</v>
      </c>
      <c r="AD49" s="108">
        <v>20866</v>
      </c>
      <c r="AE49" s="127">
        <v>13871.94</v>
      </c>
      <c r="AF49" s="105" t="s">
        <v>37</v>
      </c>
      <c r="AG49" s="186" t="s">
        <v>37</v>
      </c>
      <c r="AH49" s="126">
        <v>20866</v>
      </c>
      <c r="AI49" s="127">
        <v>13871.94</v>
      </c>
      <c r="AJ49" s="108" t="s">
        <v>37</v>
      </c>
      <c r="AK49" s="187" t="s">
        <v>37</v>
      </c>
      <c r="AL49" s="126">
        <v>0</v>
      </c>
      <c r="AM49" s="127">
        <v>0</v>
      </c>
      <c r="AN49" s="108" t="s">
        <v>37</v>
      </c>
      <c r="AO49" s="187" t="s">
        <v>37</v>
      </c>
      <c r="AP49" s="105">
        <v>140.13431833445264</v>
      </c>
      <c r="AQ49" s="414">
        <v>130.25295774647887</v>
      </c>
      <c r="AR49" s="644">
        <v>117.8</v>
      </c>
      <c r="AS49" s="645">
        <v>97.3</v>
      </c>
      <c r="AT49" s="103">
        <v>5.3351449275362318E-2</v>
      </c>
      <c r="AU49" s="103">
        <v>4.4067028985507246E-2</v>
      </c>
      <c r="AV49" s="648" t="s">
        <v>37</v>
      </c>
      <c r="AW49" s="687" t="s">
        <v>37</v>
      </c>
      <c r="AX49" s="648">
        <v>23798</v>
      </c>
      <c r="AY49" s="649">
        <v>13048.54</v>
      </c>
      <c r="AZ49" s="650" t="s">
        <v>37</v>
      </c>
      <c r="BA49" s="651" t="s">
        <v>37</v>
      </c>
      <c r="BB49" s="652">
        <v>23798</v>
      </c>
      <c r="BC49" s="649">
        <v>13048.54</v>
      </c>
      <c r="BD49" s="648" t="s">
        <v>37</v>
      </c>
      <c r="BE49" s="687" t="s">
        <v>37</v>
      </c>
      <c r="BF49" s="652">
        <v>0</v>
      </c>
      <c r="BG49" s="649">
        <v>0</v>
      </c>
      <c r="BH49" s="648" t="s">
        <v>37</v>
      </c>
      <c r="BI49" s="687" t="s">
        <v>37</v>
      </c>
      <c r="BJ49" s="650">
        <v>202.02037351443124</v>
      </c>
      <c r="BK49" s="650">
        <v>134.10626927029807</v>
      </c>
      <c r="BL49" s="644">
        <v>129</v>
      </c>
      <c r="BM49" s="645">
        <v>120.5</v>
      </c>
      <c r="BN49" s="103">
        <v>5.8397464916251696E-2</v>
      </c>
      <c r="BO49" s="103">
        <v>5.4549569941149845E-2</v>
      </c>
      <c r="BP49" s="648" t="s">
        <v>37</v>
      </c>
      <c r="BQ49" s="687" t="s">
        <v>37</v>
      </c>
      <c r="BR49" s="648">
        <v>23781</v>
      </c>
      <c r="BS49" s="649">
        <v>13995.05</v>
      </c>
      <c r="BT49" s="650" t="s">
        <v>37</v>
      </c>
      <c r="BU49" s="651"/>
      <c r="BV49" s="652">
        <v>23781</v>
      </c>
      <c r="BW49" s="649">
        <v>13995.05</v>
      </c>
      <c r="BX49" s="648" t="s">
        <v>37</v>
      </c>
      <c r="BY49" s="687" t="s">
        <v>37</v>
      </c>
      <c r="BZ49" s="652">
        <v>0</v>
      </c>
      <c r="CA49" s="649"/>
      <c r="CB49" s="648" t="s">
        <v>37</v>
      </c>
      <c r="CC49" s="687" t="s">
        <v>37</v>
      </c>
      <c r="CD49" s="650">
        <v>184.34883720930233</v>
      </c>
      <c r="CE49" s="654">
        <v>116.1414937759336</v>
      </c>
      <c r="CF49" s="655">
        <f t="shared" si="29"/>
        <v>551.6</v>
      </c>
      <c r="CG49" s="656">
        <f t="shared" si="30"/>
        <v>455</v>
      </c>
      <c r="CH49" s="693">
        <f t="shared" si="37"/>
        <v>6.2795992714025504</v>
      </c>
      <c r="CI49" s="658">
        <f t="shared" si="37"/>
        <v>5.1798724954462658</v>
      </c>
      <c r="CJ49" s="108" t="s">
        <v>37</v>
      </c>
      <c r="CK49" s="187" t="s">
        <v>37</v>
      </c>
      <c r="CL49" s="652">
        <f t="shared" si="31"/>
        <v>88872</v>
      </c>
      <c r="CM49" s="650">
        <f t="shared" si="32"/>
        <v>63448.53</v>
      </c>
      <c r="CN49" s="648" t="s">
        <v>37</v>
      </c>
      <c r="CO49" s="687" t="s">
        <v>37</v>
      </c>
      <c r="CP49" s="652">
        <f t="shared" si="33"/>
        <v>88872</v>
      </c>
      <c r="CQ49" s="649">
        <f t="shared" si="34"/>
        <v>63448.53</v>
      </c>
      <c r="CR49" s="648" t="s">
        <v>37</v>
      </c>
      <c r="CS49" s="687" t="s">
        <v>37</v>
      </c>
      <c r="CT49" s="652">
        <f t="shared" si="35"/>
        <v>0</v>
      </c>
      <c r="CU49" s="649">
        <f t="shared" si="36"/>
        <v>0</v>
      </c>
      <c r="CV49" s="648" t="s">
        <v>37</v>
      </c>
      <c r="CW49" s="687" t="s">
        <v>37</v>
      </c>
      <c r="CX49" s="652">
        <f t="shared" si="25"/>
        <v>161.11675126903552</v>
      </c>
      <c r="CY49" s="659">
        <f t="shared" si="26"/>
        <v>139.44731868131868</v>
      </c>
      <c r="CZ49" s="660">
        <f t="shared" si="11"/>
        <v>-96.600000000000023</v>
      </c>
      <c r="DA49" s="496">
        <f t="shared" si="12"/>
        <v>-0.17512690355329952</v>
      </c>
      <c r="DB49" s="648" t="s">
        <v>37</v>
      </c>
      <c r="DC49" s="687" t="s">
        <v>37</v>
      </c>
      <c r="DD49" s="661">
        <f t="shared" si="13"/>
        <v>-25423.47</v>
      </c>
      <c r="DE49" s="169">
        <f t="shared" si="14"/>
        <v>-0.28606839049419391</v>
      </c>
      <c r="DF49" s="662" t="s">
        <v>37</v>
      </c>
      <c r="DG49" s="663" t="s">
        <v>37</v>
      </c>
      <c r="DH49" s="661">
        <f t="shared" si="20"/>
        <v>-25423.47</v>
      </c>
      <c r="DI49" s="169">
        <f t="shared" si="27"/>
        <v>-0.28606839049419391</v>
      </c>
      <c r="DJ49" s="648" t="s">
        <v>37</v>
      </c>
      <c r="DK49" s="687" t="s">
        <v>37</v>
      </c>
      <c r="DL49" s="661">
        <f t="shared" si="16"/>
        <v>0</v>
      </c>
      <c r="DM49" s="496" t="s">
        <v>37</v>
      </c>
      <c r="DN49" s="661" t="s">
        <v>37</v>
      </c>
      <c r="DO49" s="664" t="s">
        <v>37</v>
      </c>
      <c r="DP49" s="665">
        <f t="shared" si="17"/>
        <v>-21.669432587716841</v>
      </c>
      <c r="DQ49" s="497">
        <f t="shared" si="18"/>
        <v>-0.13449521801449962</v>
      </c>
    </row>
    <row r="50" spans="1:121" x14ac:dyDescent="0.3">
      <c r="A50" s="1303"/>
      <c r="B50" s="88"/>
      <c r="C50" s="367" t="s">
        <v>42</v>
      </c>
      <c r="D50" s="180">
        <v>0</v>
      </c>
      <c r="E50" s="181">
        <v>0</v>
      </c>
      <c r="F50" s="182">
        <v>0</v>
      </c>
      <c r="G50" s="182">
        <v>0</v>
      </c>
      <c r="H50" s="108" t="s">
        <v>37</v>
      </c>
      <c r="I50" s="187" t="s">
        <v>37</v>
      </c>
      <c r="J50" s="108">
        <v>0</v>
      </c>
      <c r="K50" s="127">
        <v>0</v>
      </c>
      <c r="L50" s="105" t="s">
        <v>37</v>
      </c>
      <c r="M50" s="186" t="s">
        <v>37</v>
      </c>
      <c r="N50" s="126">
        <v>0</v>
      </c>
      <c r="O50" s="127">
        <v>0</v>
      </c>
      <c r="P50" s="108" t="s">
        <v>37</v>
      </c>
      <c r="Q50" s="187" t="s">
        <v>37</v>
      </c>
      <c r="R50" s="126">
        <v>0</v>
      </c>
      <c r="S50" s="127">
        <v>0</v>
      </c>
      <c r="T50" s="108" t="s">
        <v>37</v>
      </c>
      <c r="U50" s="187" t="s">
        <v>37</v>
      </c>
      <c r="V50" s="105" t="s">
        <v>37</v>
      </c>
      <c r="W50" s="414" t="s">
        <v>37</v>
      </c>
      <c r="X50" s="180">
        <v>0</v>
      </c>
      <c r="Y50" s="292">
        <v>0</v>
      </c>
      <c r="Z50" s="182">
        <v>0</v>
      </c>
      <c r="AA50" s="415">
        <v>0</v>
      </c>
      <c r="AB50" s="108" t="s">
        <v>37</v>
      </c>
      <c r="AC50" s="187" t="s">
        <v>37</v>
      </c>
      <c r="AD50" s="108">
        <v>0</v>
      </c>
      <c r="AE50" s="127">
        <v>0</v>
      </c>
      <c r="AF50" s="105" t="s">
        <v>37</v>
      </c>
      <c r="AG50" s="186" t="s">
        <v>37</v>
      </c>
      <c r="AH50" s="126">
        <v>0</v>
      </c>
      <c r="AI50" s="199">
        <v>0</v>
      </c>
      <c r="AJ50" s="108" t="s">
        <v>37</v>
      </c>
      <c r="AK50" s="187" t="s">
        <v>37</v>
      </c>
      <c r="AL50" s="312">
        <v>0</v>
      </c>
      <c r="AM50" s="199">
        <v>0</v>
      </c>
      <c r="AN50" s="108" t="s">
        <v>37</v>
      </c>
      <c r="AO50" s="187" t="s">
        <v>37</v>
      </c>
      <c r="AP50" s="105">
        <v>0</v>
      </c>
      <c r="AQ50" s="414" t="s">
        <v>37</v>
      </c>
      <c r="AR50" s="644">
        <v>0</v>
      </c>
      <c r="AS50" s="645">
        <v>0</v>
      </c>
      <c r="AT50" s="103">
        <v>0</v>
      </c>
      <c r="AU50" s="103">
        <v>0</v>
      </c>
      <c r="AV50" s="648" t="s">
        <v>37</v>
      </c>
      <c r="AW50" s="687" t="s">
        <v>37</v>
      </c>
      <c r="AX50" s="648">
        <v>0</v>
      </c>
      <c r="AY50" s="649">
        <v>0</v>
      </c>
      <c r="AZ50" s="650" t="s">
        <v>37</v>
      </c>
      <c r="BA50" s="651" t="s">
        <v>37</v>
      </c>
      <c r="BB50" s="652">
        <v>0</v>
      </c>
      <c r="BC50" s="653">
        <v>0</v>
      </c>
      <c r="BD50" s="648" t="s">
        <v>37</v>
      </c>
      <c r="BE50" s="687" t="s">
        <v>37</v>
      </c>
      <c r="BF50" s="695">
        <v>0</v>
      </c>
      <c r="BG50" s="653">
        <v>0</v>
      </c>
      <c r="BH50" s="648" t="s">
        <v>37</v>
      </c>
      <c r="BI50" s="687" t="s">
        <v>37</v>
      </c>
      <c r="BJ50" s="650" t="s">
        <v>37</v>
      </c>
      <c r="BK50" s="650" t="s">
        <v>37</v>
      </c>
      <c r="BL50" s="644">
        <v>0</v>
      </c>
      <c r="BM50" s="696">
        <v>0</v>
      </c>
      <c r="BN50" s="103">
        <v>0</v>
      </c>
      <c r="BO50" s="103">
        <v>0</v>
      </c>
      <c r="BP50" s="648" t="s">
        <v>37</v>
      </c>
      <c r="BQ50" s="687" t="s">
        <v>37</v>
      </c>
      <c r="BR50" s="648">
        <v>0</v>
      </c>
      <c r="BS50" s="649">
        <v>0</v>
      </c>
      <c r="BT50" s="650" t="s">
        <v>37</v>
      </c>
      <c r="BU50" s="651"/>
      <c r="BV50" s="652">
        <v>0</v>
      </c>
      <c r="BW50" s="653">
        <v>0</v>
      </c>
      <c r="BX50" s="648" t="s">
        <v>37</v>
      </c>
      <c r="BY50" s="687" t="s">
        <v>37</v>
      </c>
      <c r="BZ50" s="695">
        <v>0</v>
      </c>
      <c r="CA50" s="653"/>
      <c r="CB50" s="648" t="s">
        <v>37</v>
      </c>
      <c r="CC50" s="687" t="s">
        <v>37</v>
      </c>
      <c r="CD50" s="650" t="s">
        <v>37</v>
      </c>
      <c r="CE50" s="654" t="s">
        <v>37</v>
      </c>
      <c r="CF50" s="655">
        <f t="shared" si="29"/>
        <v>0</v>
      </c>
      <c r="CG50" s="656">
        <f t="shared" si="30"/>
        <v>0</v>
      </c>
      <c r="CH50" s="693">
        <f t="shared" si="37"/>
        <v>0</v>
      </c>
      <c r="CI50" s="658">
        <f t="shared" si="37"/>
        <v>0</v>
      </c>
      <c r="CJ50" s="108" t="s">
        <v>37</v>
      </c>
      <c r="CK50" s="187" t="s">
        <v>37</v>
      </c>
      <c r="CL50" s="652">
        <f t="shared" si="31"/>
        <v>0</v>
      </c>
      <c r="CM50" s="650">
        <f t="shared" si="32"/>
        <v>0</v>
      </c>
      <c r="CN50" s="648" t="s">
        <v>37</v>
      </c>
      <c r="CO50" s="687" t="s">
        <v>37</v>
      </c>
      <c r="CP50" s="652">
        <f t="shared" si="33"/>
        <v>0</v>
      </c>
      <c r="CQ50" s="649">
        <f t="shared" si="34"/>
        <v>0</v>
      </c>
      <c r="CR50" s="648" t="s">
        <v>37</v>
      </c>
      <c r="CS50" s="687" t="s">
        <v>37</v>
      </c>
      <c r="CT50" s="652">
        <f t="shared" si="35"/>
        <v>0</v>
      </c>
      <c r="CU50" s="649">
        <f t="shared" si="36"/>
        <v>0</v>
      </c>
      <c r="CV50" s="648" t="s">
        <v>37</v>
      </c>
      <c r="CW50" s="687" t="s">
        <v>37</v>
      </c>
      <c r="CX50" s="652" t="s">
        <v>37</v>
      </c>
      <c r="CY50" s="659" t="s">
        <v>37</v>
      </c>
      <c r="CZ50" s="660">
        <f t="shared" si="11"/>
        <v>0</v>
      </c>
      <c r="DA50" s="496" t="s">
        <v>37</v>
      </c>
      <c r="DB50" s="648" t="s">
        <v>37</v>
      </c>
      <c r="DC50" s="687" t="s">
        <v>37</v>
      </c>
      <c r="DD50" s="661">
        <f t="shared" si="13"/>
        <v>0</v>
      </c>
      <c r="DE50" s="169" t="s">
        <v>37</v>
      </c>
      <c r="DF50" s="662" t="s">
        <v>37</v>
      </c>
      <c r="DG50" s="663" t="s">
        <v>37</v>
      </c>
      <c r="DH50" s="661">
        <f t="shared" si="20"/>
        <v>0</v>
      </c>
      <c r="DI50" s="169" t="s">
        <v>37</v>
      </c>
      <c r="DJ50" s="648" t="s">
        <v>37</v>
      </c>
      <c r="DK50" s="687" t="s">
        <v>37</v>
      </c>
      <c r="DL50" s="661">
        <f t="shared" si="16"/>
        <v>0</v>
      </c>
      <c r="DM50" s="496" t="s">
        <v>37</v>
      </c>
      <c r="DN50" s="661" t="s">
        <v>37</v>
      </c>
      <c r="DO50" s="664" t="s">
        <v>37</v>
      </c>
      <c r="DP50" s="665" t="s">
        <v>37</v>
      </c>
      <c r="DQ50" s="497" t="s">
        <v>37</v>
      </c>
    </row>
    <row r="51" spans="1:121" x14ac:dyDescent="0.3">
      <c r="A51" s="1303"/>
      <c r="B51" s="1300" t="s">
        <v>50</v>
      </c>
      <c r="C51" s="1301"/>
      <c r="D51" s="188">
        <v>1562.7</v>
      </c>
      <c r="E51" s="189">
        <v>1561.1</v>
      </c>
      <c r="F51" s="190">
        <v>0.14210368376542482</v>
      </c>
      <c r="G51" s="190">
        <v>0.14222072408578246</v>
      </c>
      <c r="H51" s="106" t="s">
        <v>37</v>
      </c>
      <c r="I51" s="191" t="s">
        <v>37</v>
      </c>
      <c r="J51" s="106">
        <v>126211</v>
      </c>
      <c r="K51" s="194">
        <v>128246</v>
      </c>
      <c r="L51" s="107" t="s">
        <v>37</v>
      </c>
      <c r="M51" s="192" t="s">
        <v>37</v>
      </c>
      <c r="N51" s="193">
        <v>126211</v>
      </c>
      <c r="O51" s="195">
        <v>128246</v>
      </c>
      <c r="P51" s="106" t="s">
        <v>37</v>
      </c>
      <c r="Q51" s="191" t="s">
        <v>37</v>
      </c>
      <c r="R51" s="193">
        <v>0</v>
      </c>
      <c r="S51" s="195">
        <v>0</v>
      </c>
      <c r="T51" s="106" t="s">
        <v>37</v>
      </c>
      <c r="U51" s="191" t="s">
        <v>37</v>
      </c>
      <c r="V51" s="111">
        <v>80.764702118128881</v>
      </c>
      <c r="W51" s="416">
        <v>82.151047338415225</v>
      </c>
      <c r="X51" s="188">
        <v>1541.2</v>
      </c>
      <c r="Y51" s="189">
        <v>1547.6000000000001</v>
      </c>
      <c r="Z51" s="190">
        <v>0.14008489442732619</v>
      </c>
      <c r="AA51" s="417">
        <v>0.14099083504910448</v>
      </c>
      <c r="AB51" s="106" t="s">
        <v>37</v>
      </c>
      <c r="AC51" s="191" t="s">
        <v>37</v>
      </c>
      <c r="AD51" s="106">
        <v>129042</v>
      </c>
      <c r="AE51" s="194">
        <v>114542.28</v>
      </c>
      <c r="AF51" s="107" t="s">
        <v>37</v>
      </c>
      <c r="AG51" s="192" t="s">
        <v>37</v>
      </c>
      <c r="AH51" s="193">
        <v>129042</v>
      </c>
      <c r="AI51" s="195">
        <v>114542.28</v>
      </c>
      <c r="AJ51" s="106" t="s">
        <v>37</v>
      </c>
      <c r="AK51" s="191" t="s">
        <v>37</v>
      </c>
      <c r="AL51" s="193">
        <v>0</v>
      </c>
      <c r="AM51" s="195">
        <v>0</v>
      </c>
      <c r="AN51" s="106" t="s">
        <v>37</v>
      </c>
      <c r="AO51" s="191" t="s">
        <v>37</v>
      </c>
      <c r="AP51" s="111">
        <v>83.728263690630669</v>
      </c>
      <c r="AQ51" s="416">
        <v>74.012845696562408</v>
      </c>
      <c r="AR51" s="667">
        <v>1562.1</v>
      </c>
      <c r="AS51" s="668">
        <v>1573</v>
      </c>
      <c r="AT51" s="669">
        <v>0.1406423034330011</v>
      </c>
      <c r="AU51" s="669">
        <v>0.14162367537296636</v>
      </c>
      <c r="AV51" s="670" t="s">
        <v>37</v>
      </c>
      <c r="AW51" s="671" t="s">
        <v>37</v>
      </c>
      <c r="AX51" s="670">
        <v>123982</v>
      </c>
      <c r="AY51" s="672">
        <v>114531.74</v>
      </c>
      <c r="AZ51" s="639" t="s">
        <v>37</v>
      </c>
      <c r="BA51" s="673" t="s">
        <v>37</v>
      </c>
      <c r="BB51" s="674">
        <v>123982</v>
      </c>
      <c r="BC51" s="675">
        <v>114531.74</v>
      </c>
      <c r="BD51" s="670" t="s">
        <v>37</v>
      </c>
      <c r="BE51" s="671" t="s">
        <v>37</v>
      </c>
      <c r="BF51" s="674">
        <v>0</v>
      </c>
      <c r="BG51" s="675">
        <v>0</v>
      </c>
      <c r="BH51" s="670" t="s">
        <v>37</v>
      </c>
      <c r="BI51" s="671" t="s">
        <v>37</v>
      </c>
      <c r="BJ51" s="676">
        <v>79.368798412393573</v>
      </c>
      <c r="BK51" s="676">
        <v>72.811023521932611</v>
      </c>
      <c r="BL51" s="667">
        <v>1499</v>
      </c>
      <c r="BM51" s="668">
        <v>1513.5</v>
      </c>
      <c r="BN51" s="669">
        <v>0.13508277086393497</v>
      </c>
      <c r="BO51" s="669">
        <v>0.13638944209644135</v>
      </c>
      <c r="BP51" s="670" t="s">
        <v>37</v>
      </c>
      <c r="BQ51" s="671" t="s">
        <v>37</v>
      </c>
      <c r="BR51" s="670">
        <v>123530</v>
      </c>
      <c r="BS51" s="672">
        <v>149081.46</v>
      </c>
      <c r="BT51" s="639" t="s">
        <v>37</v>
      </c>
      <c r="BU51" s="673"/>
      <c r="BV51" s="674">
        <v>123530</v>
      </c>
      <c r="BW51" s="675">
        <v>149081.46</v>
      </c>
      <c r="BX51" s="670" t="s">
        <v>37</v>
      </c>
      <c r="BY51" s="671" t="s">
        <v>37</v>
      </c>
      <c r="BZ51" s="674">
        <v>0</v>
      </c>
      <c r="CA51" s="675"/>
      <c r="CB51" s="670" t="s">
        <v>37</v>
      </c>
      <c r="CC51" s="671" t="s">
        <v>37</v>
      </c>
      <c r="CD51" s="676">
        <v>82.408272181454308</v>
      </c>
      <c r="CE51" s="677">
        <v>98.501129831516351</v>
      </c>
      <c r="CF51" s="678">
        <f t="shared" si="29"/>
        <v>6165</v>
      </c>
      <c r="CG51" s="679">
        <f t="shared" si="30"/>
        <v>6195.2</v>
      </c>
      <c r="CH51" s="694">
        <f>(CF51/44202.6)*100</f>
        <v>13.947143380706112</v>
      </c>
      <c r="CI51" s="681">
        <f>(CG51/44165)*100</f>
        <v>14.027397260273972</v>
      </c>
      <c r="CJ51" s="106" t="s">
        <v>37</v>
      </c>
      <c r="CK51" s="191" t="s">
        <v>37</v>
      </c>
      <c r="CL51" s="674">
        <f t="shared" si="31"/>
        <v>502765</v>
      </c>
      <c r="CM51" s="676">
        <f t="shared" si="32"/>
        <v>506401.48</v>
      </c>
      <c r="CN51" s="670" t="s">
        <v>37</v>
      </c>
      <c r="CO51" s="671" t="s">
        <v>37</v>
      </c>
      <c r="CP51" s="674">
        <f t="shared" si="33"/>
        <v>502765</v>
      </c>
      <c r="CQ51" s="675">
        <f t="shared" si="34"/>
        <v>506401.48</v>
      </c>
      <c r="CR51" s="670" t="s">
        <v>37</v>
      </c>
      <c r="CS51" s="671" t="s">
        <v>37</v>
      </c>
      <c r="CT51" s="674">
        <f t="shared" si="35"/>
        <v>0</v>
      </c>
      <c r="CU51" s="675">
        <f t="shared" si="36"/>
        <v>0</v>
      </c>
      <c r="CV51" s="670" t="s">
        <v>37</v>
      </c>
      <c r="CW51" s="671" t="s">
        <v>37</v>
      </c>
      <c r="CX51" s="674">
        <f t="shared" ref="CX51:CX63" si="38">CL51/CF51</f>
        <v>81.551500405515</v>
      </c>
      <c r="CY51" s="682">
        <f t="shared" ref="CY51:CY63" si="39">CM51/CG51</f>
        <v>81.740941373966947</v>
      </c>
      <c r="CZ51" s="683">
        <f t="shared" si="11"/>
        <v>30.199999999999818</v>
      </c>
      <c r="DA51" s="499">
        <f t="shared" si="12"/>
        <v>4.8986212489861829E-3</v>
      </c>
      <c r="DB51" s="670" t="s">
        <v>37</v>
      </c>
      <c r="DC51" s="671" t="s">
        <v>37</v>
      </c>
      <c r="DD51" s="639">
        <f t="shared" si="13"/>
        <v>3636.4799999999814</v>
      </c>
      <c r="DE51" s="500">
        <f t="shared" si="14"/>
        <v>7.2329617216790772E-3</v>
      </c>
      <c r="DF51" s="672" t="s">
        <v>37</v>
      </c>
      <c r="DG51" s="684" t="s">
        <v>37</v>
      </c>
      <c r="DH51" s="639">
        <f t="shared" si="20"/>
        <v>3636.4799999999814</v>
      </c>
      <c r="DI51" s="500">
        <f t="shared" si="27"/>
        <v>7.2329617216790772E-3</v>
      </c>
      <c r="DJ51" s="670" t="s">
        <v>37</v>
      </c>
      <c r="DK51" s="671" t="s">
        <v>37</v>
      </c>
      <c r="DL51" s="639">
        <f t="shared" si="16"/>
        <v>0</v>
      </c>
      <c r="DM51" s="499"/>
      <c r="DN51" s="639" t="s">
        <v>37</v>
      </c>
      <c r="DO51" s="685" t="s">
        <v>37</v>
      </c>
      <c r="DP51" s="686">
        <f t="shared" si="17"/>
        <v>0.18944096845194736</v>
      </c>
      <c r="DQ51" s="501">
        <f t="shared" si="18"/>
        <v>2.3229611657658261E-3</v>
      </c>
    </row>
    <row r="52" spans="1:121" x14ac:dyDescent="0.3">
      <c r="A52" s="1303"/>
      <c r="B52" s="88"/>
      <c r="C52" s="364" t="s">
        <v>38</v>
      </c>
      <c r="D52" s="180">
        <v>142.1</v>
      </c>
      <c r="E52" s="181">
        <v>142.19999999999999</v>
      </c>
      <c r="F52" s="182">
        <v>6.5093907466788822E-2</v>
      </c>
      <c r="G52" s="182">
        <v>6.5139715987173608E-2</v>
      </c>
      <c r="H52" s="108" t="s">
        <v>37</v>
      </c>
      <c r="I52" s="187" t="s">
        <v>37</v>
      </c>
      <c r="J52" s="108">
        <v>21551</v>
      </c>
      <c r="K52" s="127">
        <v>21857</v>
      </c>
      <c r="L52" s="105" t="s">
        <v>37</v>
      </c>
      <c r="M52" s="186" t="s">
        <v>37</v>
      </c>
      <c r="N52" s="126">
        <v>21551</v>
      </c>
      <c r="O52" s="127">
        <v>21857</v>
      </c>
      <c r="P52" s="108" t="s">
        <v>37</v>
      </c>
      <c r="Q52" s="187" t="s">
        <v>37</v>
      </c>
      <c r="R52" s="126">
        <v>0</v>
      </c>
      <c r="S52" s="127">
        <v>0</v>
      </c>
      <c r="T52" s="108" t="s">
        <v>37</v>
      </c>
      <c r="U52" s="187" t="s">
        <v>37</v>
      </c>
      <c r="V52" s="105">
        <v>151.66080225193525</v>
      </c>
      <c r="W52" s="414">
        <v>153.70604781997187</v>
      </c>
      <c r="X52" s="180">
        <v>141.5</v>
      </c>
      <c r="Y52" s="181">
        <v>136.19999999999999</v>
      </c>
      <c r="Z52" s="182">
        <v>6.4789377289377295E-2</v>
      </c>
      <c r="AA52" s="415">
        <v>6.2362637362637356E-2</v>
      </c>
      <c r="AB52" s="108" t="s">
        <v>37</v>
      </c>
      <c r="AC52" s="187" t="s">
        <v>37</v>
      </c>
      <c r="AD52" s="108">
        <v>21485</v>
      </c>
      <c r="AE52" s="127">
        <v>17188.78</v>
      </c>
      <c r="AF52" s="105" t="s">
        <v>37</v>
      </c>
      <c r="AG52" s="186" t="s">
        <v>37</v>
      </c>
      <c r="AH52" s="126">
        <v>21485</v>
      </c>
      <c r="AI52" s="199">
        <v>17188.78</v>
      </c>
      <c r="AJ52" s="108" t="s">
        <v>37</v>
      </c>
      <c r="AK52" s="187" t="s">
        <v>37</v>
      </c>
      <c r="AL52" s="126">
        <v>0</v>
      </c>
      <c r="AM52" s="127">
        <v>0</v>
      </c>
      <c r="AN52" s="108" t="s">
        <v>37</v>
      </c>
      <c r="AO52" s="187" t="s">
        <v>37</v>
      </c>
      <c r="AP52" s="105">
        <v>151.83745583038871</v>
      </c>
      <c r="AQ52" s="414">
        <v>126.20249632892805</v>
      </c>
      <c r="AR52" s="644">
        <v>146.6</v>
      </c>
      <c r="AS52" s="645">
        <v>136.80000000000001</v>
      </c>
      <c r="AT52" s="103">
        <v>6.6394927536231885E-2</v>
      </c>
      <c r="AU52" s="103">
        <v>6.1956521739130438E-2</v>
      </c>
      <c r="AV52" s="648" t="s">
        <v>37</v>
      </c>
      <c r="AW52" s="687" t="s">
        <v>37</v>
      </c>
      <c r="AX52" s="648">
        <v>19569</v>
      </c>
      <c r="AY52" s="649">
        <v>16457.52</v>
      </c>
      <c r="AZ52" s="650" t="s">
        <v>37</v>
      </c>
      <c r="BA52" s="651" t="s">
        <v>37</v>
      </c>
      <c r="BB52" s="652">
        <v>19569</v>
      </c>
      <c r="BC52" s="649">
        <v>16457.52</v>
      </c>
      <c r="BD52" s="648" t="s">
        <v>37</v>
      </c>
      <c r="BE52" s="687" t="s">
        <v>37</v>
      </c>
      <c r="BF52" s="652">
        <v>0</v>
      </c>
      <c r="BG52" s="649">
        <v>0</v>
      </c>
      <c r="BH52" s="648" t="s">
        <v>37</v>
      </c>
      <c r="BI52" s="687" t="s">
        <v>37</v>
      </c>
      <c r="BJ52" s="650">
        <v>133.48567530695772</v>
      </c>
      <c r="BK52" s="650">
        <v>120.30350877192981</v>
      </c>
      <c r="BL52" s="644">
        <v>136.80000000000001</v>
      </c>
      <c r="BM52" s="645">
        <v>137.30000000000001</v>
      </c>
      <c r="BN52" s="103">
        <v>6.1928474422815759E-2</v>
      </c>
      <c r="BO52" s="103">
        <v>6.2154821186057044E-2</v>
      </c>
      <c r="BP52" s="648" t="s">
        <v>37</v>
      </c>
      <c r="BQ52" s="687" t="s">
        <v>37</v>
      </c>
      <c r="BR52" s="648">
        <v>19314</v>
      </c>
      <c r="BS52" s="649">
        <v>25856.11</v>
      </c>
      <c r="BT52" s="650" t="s">
        <v>37</v>
      </c>
      <c r="BU52" s="651"/>
      <c r="BV52" s="652">
        <v>19314</v>
      </c>
      <c r="BW52" s="649">
        <v>25856.11</v>
      </c>
      <c r="BX52" s="648" t="s">
        <v>37</v>
      </c>
      <c r="BY52" s="687" t="s">
        <v>37</v>
      </c>
      <c r="BZ52" s="652">
        <v>0</v>
      </c>
      <c r="CA52" s="649"/>
      <c r="CB52" s="648" t="s">
        <v>37</v>
      </c>
      <c r="CC52" s="687" t="s">
        <v>37</v>
      </c>
      <c r="CD52" s="650">
        <v>141.18421052631578</v>
      </c>
      <c r="CE52" s="654">
        <v>188.31835396941003</v>
      </c>
      <c r="CF52" s="655">
        <f t="shared" si="29"/>
        <v>567</v>
      </c>
      <c r="CG52" s="656">
        <f t="shared" si="30"/>
        <v>552.5</v>
      </c>
      <c r="CH52" s="693">
        <f t="shared" ref="CH52:CI56" si="40">CF52/8784*100</f>
        <v>6.4549180327868854</v>
      </c>
      <c r="CI52" s="658">
        <f t="shared" si="40"/>
        <v>6.2898451730418943</v>
      </c>
      <c r="CJ52" s="108" t="s">
        <v>37</v>
      </c>
      <c r="CK52" s="187" t="s">
        <v>37</v>
      </c>
      <c r="CL52" s="652">
        <f t="shared" si="31"/>
        <v>81919</v>
      </c>
      <c r="CM52" s="650">
        <f t="shared" si="32"/>
        <v>81359.41</v>
      </c>
      <c r="CN52" s="648" t="s">
        <v>37</v>
      </c>
      <c r="CO52" s="687" t="s">
        <v>37</v>
      </c>
      <c r="CP52" s="652">
        <f t="shared" si="33"/>
        <v>81919</v>
      </c>
      <c r="CQ52" s="649">
        <f t="shared" si="34"/>
        <v>81359.41</v>
      </c>
      <c r="CR52" s="648" t="s">
        <v>37</v>
      </c>
      <c r="CS52" s="687" t="s">
        <v>37</v>
      </c>
      <c r="CT52" s="652">
        <f t="shared" si="35"/>
        <v>0</v>
      </c>
      <c r="CU52" s="649">
        <f t="shared" si="36"/>
        <v>0</v>
      </c>
      <c r="CV52" s="648" t="s">
        <v>37</v>
      </c>
      <c r="CW52" s="687" t="s">
        <v>37</v>
      </c>
      <c r="CX52" s="652">
        <f t="shared" si="38"/>
        <v>144.47795414462081</v>
      </c>
      <c r="CY52" s="659">
        <f t="shared" si="39"/>
        <v>147.25685067873303</v>
      </c>
      <c r="CZ52" s="660">
        <f t="shared" si="11"/>
        <v>-14.5</v>
      </c>
      <c r="DA52" s="496">
        <f t="shared" si="12"/>
        <v>-2.5573192239858905E-2</v>
      </c>
      <c r="DB52" s="648" t="s">
        <v>37</v>
      </c>
      <c r="DC52" s="687" t="s">
        <v>37</v>
      </c>
      <c r="DD52" s="661">
        <f t="shared" si="13"/>
        <v>-559.58999999999651</v>
      </c>
      <c r="DE52" s="169">
        <f t="shared" si="14"/>
        <v>-6.8310160036132829E-3</v>
      </c>
      <c r="DF52" s="662" t="s">
        <v>37</v>
      </c>
      <c r="DG52" s="663" t="s">
        <v>37</v>
      </c>
      <c r="DH52" s="661">
        <f t="shared" si="20"/>
        <v>-559.58999999999651</v>
      </c>
      <c r="DI52" s="169">
        <f t="shared" si="27"/>
        <v>-6.8310160036132829E-3</v>
      </c>
      <c r="DJ52" s="648" t="s">
        <v>37</v>
      </c>
      <c r="DK52" s="687" t="s">
        <v>37</v>
      </c>
      <c r="DL52" s="661">
        <f t="shared" si="16"/>
        <v>0</v>
      </c>
      <c r="DM52" s="496" t="s">
        <v>37</v>
      </c>
      <c r="DN52" s="661" t="s">
        <v>37</v>
      </c>
      <c r="DO52" s="664" t="s">
        <v>37</v>
      </c>
      <c r="DP52" s="665">
        <f t="shared" si="17"/>
        <v>2.7788965341122207</v>
      </c>
      <c r="DQ52" s="497">
        <f t="shared" si="18"/>
        <v>1.9234052354662887E-2</v>
      </c>
    </row>
    <row r="53" spans="1:121" x14ac:dyDescent="0.3">
      <c r="A53" s="1303"/>
      <c r="B53" s="10"/>
      <c r="C53" s="364" t="s">
        <v>39</v>
      </c>
      <c r="D53" s="180">
        <v>611.70000000000005</v>
      </c>
      <c r="E53" s="181">
        <v>599.70000000000005</v>
      </c>
      <c r="F53" s="182">
        <v>0.28021071919377005</v>
      </c>
      <c r="G53" s="182">
        <v>0.27471369674759505</v>
      </c>
      <c r="H53" s="108" t="s">
        <v>37</v>
      </c>
      <c r="I53" s="187" t="s">
        <v>37</v>
      </c>
      <c r="J53" s="108">
        <v>44383</v>
      </c>
      <c r="K53" s="127">
        <v>47878</v>
      </c>
      <c r="L53" s="105" t="s">
        <v>37</v>
      </c>
      <c r="M53" s="186" t="s">
        <v>37</v>
      </c>
      <c r="N53" s="126">
        <v>44383</v>
      </c>
      <c r="O53" s="127">
        <v>47878</v>
      </c>
      <c r="P53" s="108" t="s">
        <v>37</v>
      </c>
      <c r="Q53" s="187" t="s">
        <v>37</v>
      </c>
      <c r="R53" s="126">
        <v>0</v>
      </c>
      <c r="S53" s="127">
        <v>0</v>
      </c>
      <c r="T53" s="108" t="s">
        <v>37</v>
      </c>
      <c r="U53" s="187" t="s">
        <v>37</v>
      </c>
      <c r="V53" s="105">
        <v>72.556808893248316</v>
      </c>
      <c r="W53" s="414">
        <v>79.836584959146236</v>
      </c>
      <c r="X53" s="180">
        <v>615.4</v>
      </c>
      <c r="Y53" s="181">
        <v>609.79999999999995</v>
      </c>
      <c r="Z53" s="182">
        <v>0.28177655677655677</v>
      </c>
      <c r="AA53" s="415">
        <v>0.27921245421245416</v>
      </c>
      <c r="AB53" s="108" t="s">
        <v>37</v>
      </c>
      <c r="AC53" s="187" t="s">
        <v>37</v>
      </c>
      <c r="AD53" s="108">
        <v>47707</v>
      </c>
      <c r="AE53" s="127">
        <v>38756.339999999997</v>
      </c>
      <c r="AF53" s="105" t="s">
        <v>37</v>
      </c>
      <c r="AG53" s="186" t="s">
        <v>37</v>
      </c>
      <c r="AH53" s="126">
        <v>47707</v>
      </c>
      <c r="AI53" s="311">
        <v>38756.339999999997</v>
      </c>
      <c r="AJ53" s="108" t="s">
        <v>37</v>
      </c>
      <c r="AK53" s="187" t="s">
        <v>37</v>
      </c>
      <c r="AL53" s="126">
        <v>0</v>
      </c>
      <c r="AM53" s="127">
        <v>0</v>
      </c>
      <c r="AN53" s="108" t="s">
        <v>37</v>
      </c>
      <c r="AO53" s="187" t="s">
        <v>37</v>
      </c>
      <c r="AP53" s="105">
        <v>77.521936951576208</v>
      </c>
      <c r="AQ53" s="414">
        <v>63.555821580846178</v>
      </c>
      <c r="AR53" s="644">
        <v>620.5</v>
      </c>
      <c r="AS53" s="645">
        <v>625.20000000000005</v>
      </c>
      <c r="AT53" s="103">
        <v>0.28102355072463769</v>
      </c>
      <c r="AU53" s="103">
        <v>0.28315217391304348</v>
      </c>
      <c r="AV53" s="648" t="s">
        <v>37</v>
      </c>
      <c r="AW53" s="687" t="s">
        <v>37</v>
      </c>
      <c r="AX53" s="648">
        <v>45105</v>
      </c>
      <c r="AY53" s="649">
        <v>40842.770000000004</v>
      </c>
      <c r="AZ53" s="650" t="s">
        <v>37</v>
      </c>
      <c r="BA53" s="651" t="s">
        <v>37</v>
      </c>
      <c r="BB53" s="652">
        <v>45105</v>
      </c>
      <c r="BC53" s="666">
        <v>40842.770000000004</v>
      </c>
      <c r="BD53" s="648" t="s">
        <v>37</v>
      </c>
      <c r="BE53" s="687" t="s">
        <v>37</v>
      </c>
      <c r="BF53" s="652">
        <v>0</v>
      </c>
      <c r="BG53" s="649">
        <v>0</v>
      </c>
      <c r="BH53" s="648" t="s">
        <v>37</v>
      </c>
      <c r="BI53" s="687" t="s">
        <v>37</v>
      </c>
      <c r="BJ53" s="650">
        <v>72.691377921031432</v>
      </c>
      <c r="BK53" s="650">
        <v>65.327527191298785</v>
      </c>
      <c r="BL53" s="644">
        <v>621.1</v>
      </c>
      <c r="BM53" s="645">
        <v>618.5</v>
      </c>
      <c r="BN53" s="103">
        <v>0.28116794929832506</v>
      </c>
      <c r="BO53" s="103">
        <v>0.27999094612947034</v>
      </c>
      <c r="BP53" s="648" t="s">
        <v>37</v>
      </c>
      <c r="BQ53" s="687" t="s">
        <v>37</v>
      </c>
      <c r="BR53" s="648">
        <v>45197</v>
      </c>
      <c r="BS53" s="649">
        <v>55198.38</v>
      </c>
      <c r="BT53" s="650" t="s">
        <v>37</v>
      </c>
      <c r="BU53" s="651"/>
      <c r="BV53" s="652">
        <v>45197</v>
      </c>
      <c r="BW53" s="666">
        <v>55198.38</v>
      </c>
      <c r="BX53" s="648" t="s">
        <v>37</v>
      </c>
      <c r="BY53" s="687" t="s">
        <v>37</v>
      </c>
      <c r="BZ53" s="652">
        <v>0</v>
      </c>
      <c r="CA53" s="649"/>
      <c r="CB53" s="648" t="s">
        <v>37</v>
      </c>
      <c r="CC53" s="687" t="s">
        <v>37</v>
      </c>
      <c r="CD53" s="650">
        <v>72.769280309128959</v>
      </c>
      <c r="CE53" s="654">
        <v>89.245561843168957</v>
      </c>
      <c r="CF53" s="655">
        <f t="shared" si="29"/>
        <v>2468.6999999999998</v>
      </c>
      <c r="CG53" s="656">
        <f t="shared" si="30"/>
        <v>2453.1999999999998</v>
      </c>
      <c r="CH53" s="693">
        <f t="shared" si="40"/>
        <v>28.104508196721312</v>
      </c>
      <c r="CI53" s="658">
        <f t="shared" si="40"/>
        <v>27.92805100182149</v>
      </c>
      <c r="CJ53" s="108" t="s">
        <v>37</v>
      </c>
      <c r="CK53" s="187" t="s">
        <v>37</v>
      </c>
      <c r="CL53" s="652">
        <f t="shared" si="31"/>
        <v>182392</v>
      </c>
      <c r="CM53" s="650">
        <f t="shared" si="32"/>
        <v>182675.49</v>
      </c>
      <c r="CN53" s="648" t="s">
        <v>37</v>
      </c>
      <c r="CO53" s="687" t="s">
        <v>37</v>
      </c>
      <c r="CP53" s="652">
        <f t="shared" si="33"/>
        <v>182392</v>
      </c>
      <c r="CQ53" s="649">
        <f t="shared" si="34"/>
        <v>182675.49</v>
      </c>
      <c r="CR53" s="648" t="s">
        <v>37</v>
      </c>
      <c r="CS53" s="687" t="s">
        <v>37</v>
      </c>
      <c r="CT53" s="652">
        <f t="shared" si="35"/>
        <v>0</v>
      </c>
      <c r="CU53" s="649">
        <f t="shared" si="36"/>
        <v>0</v>
      </c>
      <c r="CV53" s="648" t="s">
        <v>37</v>
      </c>
      <c r="CW53" s="687" t="s">
        <v>37</v>
      </c>
      <c r="CX53" s="652">
        <f t="shared" si="38"/>
        <v>73.881800137724312</v>
      </c>
      <c r="CY53" s="659">
        <f t="shared" si="39"/>
        <v>74.464165172020216</v>
      </c>
      <c r="CZ53" s="660">
        <f t="shared" si="11"/>
        <v>-15.5</v>
      </c>
      <c r="DA53" s="496">
        <f t="shared" si="12"/>
        <v>-6.2786081743427717E-3</v>
      </c>
      <c r="DB53" s="648" t="s">
        <v>37</v>
      </c>
      <c r="DC53" s="687" t="s">
        <v>37</v>
      </c>
      <c r="DD53" s="661">
        <f t="shared" si="13"/>
        <v>283.48999999999069</v>
      </c>
      <c r="DE53" s="169">
        <f t="shared" si="14"/>
        <v>1.5542896618272221E-3</v>
      </c>
      <c r="DF53" s="662" t="s">
        <v>37</v>
      </c>
      <c r="DG53" s="663" t="s">
        <v>37</v>
      </c>
      <c r="DH53" s="661">
        <f t="shared" si="20"/>
        <v>283.48999999999069</v>
      </c>
      <c r="DI53" s="169">
        <f t="shared" si="27"/>
        <v>1.5542896618272221E-3</v>
      </c>
      <c r="DJ53" s="648" t="s">
        <v>37</v>
      </c>
      <c r="DK53" s="687" t="s">
        <v>37</v>
      </c>
      <c r="DL53" s="661">
        <f t="shared" si="16"/>
        <v>0</v>
      </c>
      <c r="DM53" s="496" t="s">
        <v>37</v>
      </c>
      <c r="DN53" s="661" t="s">
        <v>37</v>
      </c>
      <c r="DO53" s="664" t="s">
        <v>37</v>
      </c>
      <c r="DP53" s="665">
        <f t="shared" si="17"/>
        <v>0.58236503429590414</v>
      </c>
      <c r="DQ53" s="497">
        <f t="shared" si="18"/>
        <v>7.8823882635548626E-3</v>
      </c>
    </row>
    <row r="54" spans="1:121" x14ac:dyDescent="0.3">
      <c r="A54" s="1303"/>
      <c r="B54" s="14"/>
      <c r="C54" s="366" t="s">
        <v>40</v>
      </c>
      <c r="D54" s="180">
        <v>185</v>
      </c>
      <c r="E54" s="181">
        <v>196</v>
      </c>
      <c r="F54" s="182">
        <v>8.4745762711864403E-2</v>
      </c>
      <c r="G54" s="182">
        <v>8.9784699954191485E-2</v>
      </c>
      <c r="H54" s="108" t="s">
        <v>37</v>
      </c>
      <c r="I54" s="187" t="s">
        <v>37</v>
      </c>
      <c r="J54" s="108">
        <v>35538</v>
      </c>
      <c r="K54" s="127">
        <v>34084</v>
      </c>
      <c r="L54" s="105" t="s">
        <v>37</v>
      </c>
      <c r="M54" s="186" t="s">
        <v>37</v>
      </c>
      <c r="N54" s="126">
        <v>35538</v>
      </c>
      <c r="O54" s="127">
        <v>34084</v>
      </c>
      <c r="P54" s="108" t="s">
        <v>37</v>
      </c>
      <c r="Q54" s="187" t="s">
        <v>37</v>
      </c>
      <c r="R54" s="126">
        <v>0</v>
      </c>
      <c r="S54" s="127">
        <v>0</v>
      </c>
      <c r="T54" s="108" t="s">
        <v>37</v>
      </c>
      <c r="U54" s="187" t="s">
        <v>37</v>
      </c>
      <c r="V54" s="105">
        <v>192.0972972972973</v>
      </c>
      <c r="W54" s="414">
        <v>173.89795918367346</v>
      </c>
      <c r="X54" s="180">
        <v>177.5</v>
      </c>
      <c r="Y54" s="181">
        <v>195.7</v>
      </c>
      <c r="Z54" s="182">
        <v>8.1272893772893776E-2</v>
      </c>
      <c r="AA54" s="415">
        <v>8.9606227106227107E-2</v>
      </c>
      <c r="AB54" s="108" t="s">
        <v>37</v>
      </c>
      <c r="AC54" s="187" t="s">
        <v>37</v>
      </c>
      <c r="AD54" s="108">
        <v>36051</v>
      </c>
      <c r="AE54" s="127">
        <v>31438.23</v>
      </c>
      <c r="AF54" s="105" t="s">
        <v>37</v>
      </c>
      <c r="AG54" s="186" t="s">
        <v>37</v>
      </c>
      <c r="AH54" s="126">
        <v>36051</v>
      </c>
      <c r="AI54" s="127">
        <v>31438.23</v>
      </c>
      <c r="AJ54" s="108" t="s">
        <v>37</v>
      </c>
      <c r="AK54" s="187" t="s">
        <v>37</v>
      </c>
      <c r="AL54" s="126">
        <v>0</v>
      </c>
      <c r="AM54" s="127">
        <v>0</v>
      </c>
      <c r="AN54" s="108" t="s">
        <v>37</v>
      </c>
      <c r="AO54" s="187" t="s">
        <v>37</v>
      </c>
      <c r="AP54" s="105">
        <v>203.10422535211268</v>
      </c>
      <c r="AQ54" s="414">
        <v>160.64501788451713</v>
      </c>
      <c r="AR54" s="644">
        <v>144.4</v>
      </c>
      <c r="AS54" s="645">
        <v>160.4</v>
      </c>
      <c r="AT54" s="103">
        <v>6.5398550724637683E-2</v>
      </c>
      <c r="AU54" s="103">
        <v>7.264492753623189E-2</v>
      </c>
      <c r="AV54" s="648" t="s">
        <v>37</v>
      </c>
      <c r="AW54" s="687" t="s">
        <v>37</v>
      </c>
      <c r="AX54" s="648">
        <v>32507</v>
      </c>
      <c r="AY54" s="649">
        <v>28037.84</v>
      </c>
      <c r="AZ54" s="650" t="s">
        <v>37</v>
      </c>
      <c r="BA54" s="651" t="s">
        <v>37</v>
      </c>
      <c r="BB54" s="652">
        <v>32507</v>
      </c>
      <c r="BC54" s="649">
        <v>28037.84</v>
      </c>
      <c r="BD54" s="648" t="s">
        <v>37</v>
      </c>
      <c r="BE54" s="687" t="s">
        <v>37</v>
      </c>
      <c r="BF54" s="652">
        <v>0</v>
      </c>
      <c r="BG54" s="649">
        <v>0</v>
      </c>
      <c r="BH54" s="648" t="s">
        <v>37</v>
      </c>
      <c r="BI54" s="687" t="s">
        <v>37</v>
      </c>
      <c r="BJ54" s="650">
        <v>225.11772853185596</v>
      </c>
      <c r="BK54" s="650">
        <v>174.79950124688278</v>
      </c>
      <c r="BL54" s="644">
        <v>178.8</v>
      </c>
      <c r="BM54" s="645">
        <v>203</v>
      </c>
      <c r="BN54" s="103">
        <v>8.0941602535083756E-2</v>
      </c>
      <c r="BO54" s="103">
        <v>9.1896785875961978E-2</v>
      </c>
      <c r="BP54" s="648" t="s">
        <v>37</v>
      </c>
      <c r="BQ54" s="687" t="s">
        <v>37</v>
      </c>
      <c r="BR54" s="648">
        <v>32365</v>
      </c>
      <c r="BS54" s="649">
        <v>40621.339999999997</v>
      </c>
      <c r="BT54" s="650" t="s">
        <v>37</v>
      </c>
      <c r="BU54" s="651"/>
      <c r="BV54" s="652">
        <v>32365</v>
      </c>
      <c r="BW54" s="649">
        <v>40621.339999999997</v>
      </c>
      <c r="BX54" s="648" t="s">
        <v>37</v>
      </c>
      <c r="BY54" s="687" t="s">
        <v>37</v>
      </c>
      <c r="BZ54" s="652">
        <v>0</v>
      </c>
      <c r="CA54" s="649"/>
      <c r="CB54" s="648" t="s">
        <v>37</v>
      </c>
      <c r="CC54" s="687" t="s">
        <v>37</v>
      </c>
      <c r="CD54" s="650">
        <v>181.01230425055928</v>
      </c>
      <c r="CE54" s="654">
        <v>200.10512315270935</v>
      </c>
      <c r="CF54" s="655">
        <f t="shared" si="29"/>
        <v>685.7</v>
      </c>
      <c r="CG54" s="656">
        <f t="shared" si="30"/>
        <v>755.1</v>
      </c>
      <c r="CH54" s="693">
        <f t="shared" si="40"/>
        <v>7.8062386156648458</v>
      </c>
      <c r="CI54" s="658">
        <f t="shared" si="40"/>
        <v>8.596311475409836</v>
      </c>
      <c r="CJ54" s="108" t="s">
        <v>37</v>
      </c>
      <c r="CK54" s="187" t="s">
        <v>37</v>
      </c>
      <c r="CL54" s="652">
        <f t="shared" si="31"/>
        <v>136461</v>
      </c>
      <c r="CM54" s="650">
        <f t="shared" si="32"/>
        <v>134181.40999999997</v>
      </c>
      <c r="CN54" s="648" t="s">
        <v>37</v>
      </c>
      <c r="CO54" s="687" t="s">
        <v>37</v>
      </c>
      <c r="CP54" s="652">
        <f t="shared" si="33"/>
        <v>136461</v>
      </c>
      <c r="CQ54" s="649">
        <f t="shared" si="34"/>
        <v>134181.40999999997</v>
      </c>
      <c r="CR54" s="648" t="s">
        <v>37</v>
      </c>
      <c r="CS54" s="687" t="s">
        <v>37</v>
      </c>
      <c r="CT54" s="652">
        <f t="shared" si="35"/>
        <v>0</v>
      </c>
      <c r="CU54" s="649">
        <f t="shared" si="36"/>
        <v>0</v>
      </c>
      <c r="CV54" s="648" t="s">
        <v>37</v>
      </c>
      <c r="CW54" s="687" t="s">
        <v>37</v>
      </c>
      <c r="CX54" s="652">
        <f t="shared" si="38"/>
        <v>199.00977103689658</v>
      </c>
      <c r="CY54" s="659">
        <f t="shared" si="39"/>
        <v>177.70018540590647</v>
      </c>
      <c r="CZ54" s="660">
        <f t="shared" si="11"/>
        <v>69.399999999999977</v>
      </c>
      <c r="DA54" s="496">
        <f t="shared" si="12"/>
        <v>0.10121044188420589</v>
      </c>
      <c r="DB54" s="648" t="s">
        <v>37</v>
      </c>
      <c r="DC54" s="687" t="s">
        <v>37</v>
      </c>
      <c r="DD54" s="661">
        <f t="shared" si="13"/>
        <v>-2279.5900000000256</v>
      </c>
      <c r="DE54" s="169">
        <f t="shared" si="14"/>
        <v>-1.6705065916269305E-2</v>
      </c>
      <c r="DF54" s="662" t="s">
        <v>37</v>
      </c>
      <c r="DG54" s="663" t="s">
        <v>37</v>
      </c>
      <c r="DH54" s="661">
        <f t="shared" si="20"/>
        <v>-2279.5900000000256</v>
      </c>
      <c r="DI54" s="169">
        <f t="shared" si="27"/>
        <v>-1.6705065916269305E-2</v>
      </c>
      <c r="DJ54" s="648" t="s">
        <v>37</v>
      </c>
      <c r="DK54" s="687" t="s">
        <v>37</v>
      </c>
      <c r="DL54" s="661">
        <f t="shared" si="16"/>
        <v>0</v>
      </c>
      <c r="DM54" s="496" t="s">
        <v>37</v>
      </c>
      <c r="DN54" s="661" t="s">
        <v>37</v>
      </c>
      <c r="DO54" s="664" t="s">
        <v>37</v>
      </c>
      <c r="DP54" s="665">
        <f t="shared" si="17"/>
        <v>-21.309585630990114</v>
      </c>
      <c r="DQ54" s="498">
        <f t="shared" si="18"/>
        <v>-0.10707808727160084</v>
      </c>
    </row>
    <row r="55" spans="1:121" x14ac:dyDescent="0.3">
      <c r="A55" s="1303"/>
      <c r="B55" s="14"/>
      <c r="C55" s="366" t="s">
        <v>41</v>
      </c>
      <c r="D55" s="180">
        <v>72.099999999999994</v>
      </c>
      <c r="E55" s="181">
        <v>71.400000000000006</v>
      </c>
      <c r="F55" s="182">
        <v>3.3027943197434718E-2</v>
      </c>
      <c r="G55" s="182">
        <v>3.2707283554741187E-2</v>
      </c>
      <c r="H55" s="108" t="s">
        <v>37</v>
      </c>
      <c r="I55" s="187" t="s">
        <v>37</v>
      </c>
      <c r="J55" s="108">
        <v>6306</v>
      </c>
      <c r="K55" s="127">
        <v>6544</v>
      </c>
      <c r="L55" s="105" t="s">
        <v>37</v>
      </c>
      <c r="M55" s="186" t="s">
        <v>37</v>
      </c>
      <c r="N55" s="126">
        <v>6306</v>
      </c>
      <c r="O55" s="127">
        <v>6544</v>
      </c>
      <c r="P55" s="108" t="s">
        <v>37</v>
      </c>
      <c r="Q55" s="187" t="s">
        <v>37</v>
      </c>
      <c r="R55" s="126">
        <v>0</v>
      </c>
      <c r="S55" s="127">
        <v>0</v>
      </c>
      <c r="T55" s="108" t="s">
        <v>37</v>
      </c>
      <c r="U55" s="187" t="s">
        <v>37</v>
      </c>
      <c r="V55" s="105">
        <v>87.461858529819708</v>
      </c>
      <c r="W55" s="414">
        <v>91.652661064425757</v>
      </c>
      <c r="X55" s="180">
        <v>72.599999999999994</v>
      </c>
      <c r="Y55" s="181">
        <v>71.599999999999994</v>
      </c>
      <c r="Z55" s="182">
        <v>3.3241758241758242E-2</v>
      </c>
      <c r="AA55" s="415">
        <v>3.2783882783882778E-2</v>
      </c>
      <c r="AB55" s="108" t="s">
        <v>37</v>
      </c>
      <c r="AC55" s="187" t="s">
        <v>37</v>
      </c>
      <c r="AD55" s="108">
        <v>6437</v>
      </c>
      <c r="AE55" s="127">
        <v>5491.63</v>
      </c>
      <c r="AF55" s="105" t="s">
        <v>37</v>
      </c>
      <c r="AG55" s="186" t="s">
        <v>37</v>
      </c>
      <c r="AH55" s="126">
        <v>6437</v>
      </c>
      <c r="AI55" s="127">
        <v>5491.63</v>
      </c>
      <c r="AJ55" s="108" t="s">
        <v>37</v>
      </c>
      <c r="AK55" s="187" t="s">
        <v>37</v>
      </c>
      <c r="AL55" s="126">
        <v>0</v>
      </c>
      <c r="AM55" s="127">
        <v>0</v>
      </c>
      <c r="AN55" s="108" t="s">
        <v>37</v>
      </c>
      <c r="AO55" s="187" t="s">
        <v>37</v>
      </c>
      <c r="AP55" s="105">
        <v>88.663911845730041</v>
      </c>
      <c r="AQ55" s="414">
        <v>76.698743016759778</v>
      </c>
      <c r="AR55" s="644">
        <v>72.5</v>
      </c>
      <c r="AS55" s="645">
        <v>72.5</v>
      </c>
      <c r="AT55" s="103">
        <v>3.2835144927536232E-2</v>
      </c>
      <c r="AU55" s="103">
        <v>3.2835144927536232E-2</v>
      </c>
      <c r="AV55" s="648" t="s">
        <v>37</v>
      </c>
      <c r="AW55" s="687" t="s">
        <v>37</v>
      </c>
      <c r="AX55" s="648">
        <v>6045</v>
      </c>
      <c r="AY55" s="649">
        <v>6022.62</v>
      </c>
      <c r="AZ55" s="650" t="s">
        <v>37</v>
      </c>
      <c r="BA55" s="651" t="s">
        <v>37</v>
      </c>
      <c r="BB55" s="652">
        <v>6045</v>
      </c>
      <c r="BC55" s="649">
        <v>6022.62</v>
      </c>
      <c r="BD55" s="648" t="s">
        <v>37</v>
      </c>
      <c r="BE55" s="687" t="s">
        <v>37</v>
      </c>
      <c r="BF55" s="652">
        <v>0</v>
      </c>
      <c r="BG55" s="649">
        <v>0</v>
      </c>
      <c r="BH55" s="648" t="s">
        <v>37</v>
      </c>
      <c r="BI55" s="687" t="s">
        <v>37</v>
      </c>
      <c r="BJ55" s="650">
        <v>83.379310344827587</v>
      </c>
      <c r="BK55" s="650">
        <v>83.070620689655172</v>
      </c>
      <c r="BL55" s="644">
        <v>73</v>
      </c>
      <c r="BM55" s="645">
        <v>73</v>
      </c>
      <c r="BN55" s="103">
        <v>3.3046627433227706E-2</v>
      </c>
      <c r="BO55" s="103">
        <v>3.3046627433227706E-2</v>
      </c>
      <c r="BP55" s="648" t="s">
        <v>37</v>
      </c>
      <c r="BQ55" s="687" t="s">
        <v>37</v>
      </c>
      <c r="BR55" s="648">
        <v>6120</v>
      </c>
      <c r="BS55" s="649">
        <v>5978.07</v>
      </c>
      <c r="BT55" s="650" t="s">
        <v>37</v>
      </c>
      <c r="BU55" s="651"/>
      <c r="BV55" s="652">
        <v>6120</v>
      </c>
      <c r="BW55" s="649">
        <v>5978.07</v>
      </c>
      <c r="BX55" s="648" t="s">
        <v>37</v>
      </c>
      <c r="BY55" s="687" t="s">
        <v>37</v>
      </c>
      <c r="BZ55" s="652">
        <v>0</v>
      </c>
      <c r="CA55" s="649"/>
      <c r="CB55" s="648" t="s">
        <v>37</v>
      </c>
      <c r="CC55" s="687" t="s">
        <v>37</v>
      </c>
      <c r="CD55" s="650">
        <v>83.835616438356169</v>
      </c>
      <c r="CE55" s="654">
        <v>81.891369863013693</v>
      </c>
      <c r="CF55" s="655">
        <f t="shared" si="29"/>
        <v>290.2</v>
      </c>
      <c r="CG55" s="656">
        <f t="shared" si="30"/>
        <v>288.5</v>
      </c>
      <c r="CH55" s="693">
        <f t="shared" si="40"/>
        <v>3.3037340619307831</v>
      </c>
      <c r="CI55" s="658">
        <f t="shared" si="40"/>
        <v>3.2843806921675776</v>
      </c>
      <c r="CJ55" s="108" t="s">
        <v>37</v>
      </c>
      <c r="CK55" s="187" t="s">
        <v>37</v>
      </c>
      <c r="CL55" s="652">
        <f t="shared" si="31"/>
        <v>24908</v>
      </c>
      <c r="CM55" s="650">
        <f t="shared" si="32"/>
        <v>24036.32</v>
      </c>
      <c r="CN55" s="648" t="s">
        <v>37</v>
      </c>
      <c r="CO55" s="687" t="s">
        <v>37</v>
      </c>
      <c r="CP55" s="652">
        <f t="shared" si="33"/>
        <v>24908</v>
      </c>
      <c r="CQ55" s="649">
        <f t="shared" si="34"/>
        <v>24036.32</v>
      </c>
      <c r="CR55" s="648" t="s">
        <v>37</v>
      </c>
      <c r="CS55" s="687" t="s">
        <v>37</v>
      </c>
      <c r="CT55" s="652">
        <f t="shared" si="35"/>
        <v>0</v>
      </c>
      <c r="CU55" s="649">
        <f t="shared" si="36"/>
        <v>0</v>
      </c>
      <c r="CV55" s="648" t="s">
        <v>37</v>
      </c>
      <c r="CW55" s="687" t="s">
        <v>37</v>
      </c>
      <c r="CX55" s="652">
        <f t="shared" si="38"/>
        <v>85.830461750516889</v>
      </c>
      <c r="CY55" s="659">
        <f t="shared" si="39"/>
        <v>83.314800693240898</v>
      </c>
      <c r="CZ55" s="660">
        <f t="shared" si="11"/>
        <v>-1.6999999999999886</v>
      </c>
      <c r="DA55" s="496">
        <f t="shared" si="12"/>
        <v>-5.8580289455547512E-3</v>
      </c>
      <c r="DB55" s="648" t="s">
        <v>37</v>
      </c>
      <c r="DC55" s="687" t="s">
        <v>37</v>
      </c>
      <c r="DD55" s="661">
        <f t="shared" si="13"/>
        <v>-871.68000000000029</v>
      </c>
      <c r="DE55" s="169">
        <f t="shared" si="14"/>
        <v>-3.4995985225630334E-2</v>
      </c>
      <c r="DF55" s="662" t="s">
        <v>37</v>
      </c>
      <c r="DG55" s="663" t="s">
        <v>37</v>
      </c>
      <c r="DH55" s="661">
        <f t="shared" si="20"/>
        <v>-871.68000000000029</v>
      </c>
      <c r="DI55" s="169">
        <f t="shared" si="27"/>
        <v>-3.4995985225630334E-2</v>
      </c>
      <c r="DJ55" s="648" t="s">
        <v>37</v>
      </c>
      <c r="DK55" s="687" t="s">
        <v>37</v>
      </c>
      <c r="DL55" s="661">
        <f t="shared" si="16"/>
        <v>0</v>
      </c>
      <c r="DM55" s="496" t="s">
        <v>37</v>
      </c>
      <c r="DN55" s="661" t="s">
        <v>37</v>
      </c>
      <c r="DO55" s="664" t="s">
        <v>37</v>
      </c>
      <c r="DP55" s="665">
        <f t="shared" si="17"/>
        <v>-2.5156610572759917</v>
      </c>
      <c r="DQ55" s="497">
        <f t="shared" si="18"/>
        <v>-2.9309653076180053E-2</v>
      </c>
    </row>
    <row r="56" spans="1:121" x14ac:dyDescent="0.3">
      <c r="A56" s="1303"/>
      <c r="B56" s="11"/>
      <c r="C56" s="364" t="s">
        <v>42</v>
      </c>
      <c r="D56" s="180">
        <v>551.79999999999995</v>
      </c>
      <c r="E56" s="181">
        <v>551.79999999999995</v>
      </c>
      <c r="F56" s="182">
        <v>0.25277141548327986</v>
      </c>
      <c r="G56" s="182">
        <v>0.25277141548327986</v>
      </c>
      <c r="H56" s="108" t="s">
        <v>37</v>
      </c>
      <c r="I56" s="187" t="s">
        <v>37</v>
      </c>
      <c r="J56" s="108">
        <v>18433</v>
      </c>
      <c r="K56" s="127">
        <v>17883</v>
      </c>
      <c r="L56" s="105" t="s">
        <v>37</v>
      </c>
      <c r="M56" s="186" t="s">
        <v>37</v>
      </c>
      <c r="N56" s="126">
        <v>18433</v>
      </c>
      <c r="O56" s="127">
        <v>17883</v>
      </c>
      <c r="P56" s="108" t="s">
        <v>37</v>
      </c>
      <c r="Q56" s="187" t="s">
        <v>37</v>
      </c>
      <c r="R56" s="126">
        <v>0</v>
      </c>
      <c r="S56" s="127">
        <v>0</v>
      </c>
      <c r="T56" s="108" t="s">
        <v>37</v>
      </c>
      <c r="U56" s="187" t="s">
        <v>37</v>
      </c>
      <c r="V56" s="105">
        <v>33.405219282348682</v>
      </c>
      <c r="W56" s="414">
        <v>32.408481333816603</v>
      </c>
      <c r="X56" s="180">
        <v>534.20000000000005</v>
      </c>
      <c r="Y56" s="181">
        <v>534.30000000000007</v>
      </c>
      <c r="Z56" s="182">
        <v>0.24459706959706962</v>
      </c>
      <c r="AA56" s="415">
        <v>0.24464285714285716</v>
      </c>
      <c r="AB56" s="108" t="s">
        <v>37</v>
      </c>
      <c r="AC56" s="187" t="s">
        <v>37</v>
      </c>
      <c r="AD56" s="108">
        <v>17362</v>
      </c>
      <c r="AE56" s="127">
        <v>21667.3</v>
      </c>
      <c r="AF56" s="105" t="s">
        <v>37</v>
      </c>
      <c r="AG56" s="186" t="s">
        <v>37</v>
      </c>
      <c r="AH56" s="126">
        <v>17362</v>
      </c>
      <c r="AI56" s="311">
        <v>21667.3</v>
      </c>
      <c r="AJ56" s="108" t="s">
        <v>37</v>
      </c>
      <c r="AK56" s="187" t="s">
        <v>37</v>
      </c>
      <c r="AL56" s="126">
        <v>0</v>
      </c>
      <c r="AM56" s="127">
        <v>0</v>
      </c>
      <c r="AN56" s="108" t="s">
        <v>37</v>
      </c>
      <c r="AO56" s="187" t="s">
        <v>37</v>
      </c>
      <c r="AP56" s="105">
        <v>32.500935979034068</v>
      </c>
      <c r="AQ56" s="414">
        <v>40.552685757065312</v>
      </c>
      <c r="AR56" s="644">
        <v>578.1</v>
      </c>
      <c r="AS56" s="645">
        <v>578.1</v>
      </c>
      <c r="AT56" s="103">
        <v>0.26182065217391304</v>
      </c>
      <c r="AU56" s="103">
        <v>0.26182065217391304</v>
      </c>
      <c r="AV56" s="648" t="s">
        <v>37</v>
      </c>
      <c r="AW56" s="687" t="s">
        <v>37</v>
      </c>
      <c r="AX56" s="648">
        <v>20756</v>
      </c>
      <c r="AY56" s="649">
        <v>23170.99</v>
      </c>
      <c r="AZ56" s="650" t="s">
        <v>37</v>
      </c>
      <c r="BA56" s="651" t="s">
        <v>37</v>
      </c>
      <c r="BB56" s="652">
        <v>20756</v>
      </c>
      <c r="BC56" s="666">
        <v>23170.99</v>
      </c>
      <c r="BD56" s="648" t="s">
        <v>37</v>
      </c>
      <c r="BE56" s="687" t="s">
        <v>37</v>
      </c>
      <c r="BF56" s="652">
        <v>0</v>
      </c>
      <c r="BG56" s="649">
        <v>0</v>
      </c>
      <c r="BH56" s="648" t="s">
        <v>37</v>
      </c>
      <c r="BI56" s="687" t="s">
        <v>37</v>
      </c>
      <c r="BJ56" s="650">
        <v>35.903822868015915</v>
      </c>
      <c r="BK56" s="650">
        <v>40.081283514962813</v>
      </c>
      <c r="BL56" s="644">
        <v>489.29999999999995</v>
      </c>
      <c r="BM56" s="645">
        <v>481.7</v>
      </c>
      <c r="BN56" s="103">
        <v>0.22150294250792213</v>
      </c>
      <c r="BO56" s="103">
        <v>0.21806247170665458</v>
      </c>
      <c r="BP56" s="648" t="s">
        <v>37</v>
      </c>
      <c r="BQ56" s="687" t="s">
        <v>37</v>
      </c>
      <c r="BR56" s="648">
        <v>20534</v>
      </c>
      <c r="BS56" s="649">
        <v>21427.56</v>
      </c>
      <c r="BT56" s="650" t="s">
        <v>37</v>
      </c>
      <c r="BU56" s="651"/>
      <c r="BV56" s="652">
        <v>20534</v>
      </c>
      <c r="BW56" s="666">
        <v>21427.56</v>
      </c>
      <c r="BX56" s="648" t="s">
        <v>37</v>
      </c>
      <c r="BY56" s="687" t="s">
        <v>37</v>
      </c>
      <c r="BZ56" s="652">
        <v>0</v>
      </c>
      <c r="CA56" s="649"/>
      <c r="CB56" s="648" t="s">
        <v>37</v>
      </c>
      <c r="CC56" s="687" t="s">
        <v>37</v>
      </c>
      <c r="CD56" s="650">
        <v>41.966073983241373</v>
      </c>
      <c r="CE56" s="654">
        <v>44.48320531451111</v>
      </c>
      <c r="CF56" s="655">
        <f t="shared" si="29"/>
        <v>2153.3999999999996</v>
      </c>
      <c r="CG56" s="656">
        <f t="shared" si="30"/>
        <v>2145.8999999999996</v>
      </c>
      <c r="CH56" s="693">
        <f t="shared" si="40"/>
        <v>24.515027322404368</v>
      </c>
      <c r="CI56" s="658">
        <f t="shared" si="40"/>
        <v>24.429644808743163</v>
      </c>
      <c r="CJ56" s="108" t="s">
        <v>37</v>
      </c>
      <c r="CK56" s="187" t="s">
        <v>37</v>
      </c>
      <c r="CL56" s="652">
        <f t="shared" si="31"/>
        <v>77085</v>
      </c>
      <c r="CM56" s="650">
        <f t="shared" si="32"/>
        <v>84148.85</v>
      </c>
      <c r="CN56" s="648" t="s">
        <v>37</v>
      </c>
      <c r="CO56" s="687" t="s">
        <v>37</v>
      </c>
      <c r="CP56" s="652">
        <f t="shared" si="33"/>
        <v>77085</v>
      </c>
      <c r="CQ56" s="649">
        <f t="shared" si="34"/>
        <v>84148.85</v>
      </c>
      <c r="CR56" s="648" t="s">
        <v>37</v>
      </c>
      <c r="CS56" s="687" t="s">
        <v>37</v>
      </c>
      <c r="CT56" s="652">
        <f t="shared" si="35"/>
        <v>0</v>
      </c>
      <c r="CU56" s="649">
        <f t="shared" si="36"/>
        <v>0</v>
      </c>
      <c r="CV56" s="648" t="s">
        <v>37</v>
      </c>
      <c r="CW56" s="687" t="s">
        <v>37</v>
      </c>
      <c r="CX56" s="652">
        <f t="shared" si="38"/>
        <v>35.796879353580394</v>
      </c>
      <c r="CY56" s="659">
        <f t="shared" si="39"/>
        <v>39.213779766065528</v>
      </c>
      <c r="CZ56" s="660">
        <f t="shared" si="11"/>
        <v>-7.5</v>
      </c>
      <c r="DA56" s="496">
        <f t="shared" si="12"/>
        <v>-3.4828643076065761E-3</v>
      </c>
      <c r="DB56" s="648" t="s">
        <v>37</v>
      </c>
      <c r="DC56" s="687" t="s">
        <v>37</v>
      </c>
      <c r="DD56" s="661">
        <f t="shared" si="13"/>
        <v>7063.8500000000058</v>
      </c>
      <c r="DE56" s="169">
        <f t="shared" si="14"/>
        <v>9.1637153791269452E-2</v>
      </c>
      <c r="DF56" s="662" t="s">
        <v>37</v>
      </c>
      <c r="DG56" s="663" t="s">
        <v>37</v>
      </c>
      <c r="DH56" s="661">
        <f t="shared" si="20"/>
        <v>7063.8500000000058</v>
      </c>
      <c r="DI56" s="169">
        <f t="shared" si="27"/>
        <v>9.1637153791269452E-2</v>
      </c>
      <c r="DJ56" s="648" t="s">
        <v>37</v>
      </c>
      <c r="DK56" s="687" t="s">
        <v>37</v>
      </c>
      <c r="DL56" s="661">
        <f t="shared" si="16"/>
        <v>0</v>
      </c>
      <c r="DM56" s="496" t="s">
        <v>37</v>
      </c>
      <c r="DN56" s="661" t="s">
        <v>37</v>
      </c>
      <c r="DO56" s="664" t="s">
        <v>37</v>
      </c>
      <c r="DP56" s="665">
        <f t="shared" si="17"/>
        <v>3.4169004124851341</v>
      </c>
      <c r="DQ56" s="497">
        <f t="shared" si="18"/>
        <v>9.5452466086080115E-2</v>
      </c>
    </row>
    <row r="57" spans="1:121" x14ac:dyDescent="0.3">
      <c r="A57" s="1303"/>
      <c r="B57" s="1300" t="s">
        <v>51</v>
      </c>
      <c r="C57" s="1301"/>
      <c r="D57" s="188">
        <v>4716.8</v>
      </c>
      <c r="E57" s="189">
        <v>4704.3999999999996</v>
      </c>
      <c r="F57" s="190">
        <v>0.42892087770189785</v>
      </c>
      <c r="G57" s="190">
        <v>0.42858444327022938</v>
      </c>
      <c r="H57" s="106" t="s">
        <v>37</v>
      </c>
      <c r="I57" s="191" t="s">
        <v>37</v>
      </c>
      <c r="J57" s="106">
        <v>94414</v>
      </c>
      <c r="K57" s="194">
        <v>93041</v>
      </c>
      <c r="L57" s="107" t="s">
        <v>37</v>
      </c>
      <c r="M57" s="192" t="s">
        <v>37</v>
      </c>
      <c r="N57" s="193">
        <v>94414</v>
      </c>
      <c r="O57" s="195">
        <v>93041</v>
      </c>
      <c r="P57" s="106" t="s">
        <v>37</v>
      </c>
      <c r="Q57" s="191" t="s">
        <v>37</v>
      </c>
      <c r="R57" s="193">
        <v>0</v>
      </c>
      <c r="S57" s="195">
        <v>0</v>
      </c>
      <c r="T57" s="106" t="s">
        <v>37</v>
      </c>
      <c r="U57" s="191" t="s">
        <v>37</v>
      </c>
      <c r="V57" s="111">
        <v>20.016536635006783</v>
      </c>
      <c r="W57" s="416">
        <v>19.777442394354225</v>
      </c>
      <c r="X57" s="188">
        <v>4630.8999999999996</v>
      </c>
      <c r="Y57" s="189">
        <v>4652.8</v>
      </c>
      <c r="Z57" s="190">
        <v>0.4209182050373117</v>
      </c>
      <c r="AA57" s="417">
        <v>0.42388353406337115</v>
      </c>
      <c r="AB57" s="106" t="s">
        <v>37</v>
      </c>
      <c r="AC57" s="191" t="s">
        <v>37</v>
      </c>
      <c r="AD57" s="106">
        <v>101596</v>
      </c>
      <c r="AE57" s="194">
        <v>100049.76999999999</v>
      </c>
      <c r="AF57" s="107" t="s">
        <v>37</v>
      </c>
      <c r="AG57" s="192" t="s">
        <v>37</v>
      </c>
      <c r="AH57" s="193">
        <v>101596</v>
      </c>
      <c r="AI57" s="195">
        <v>100049.76999999999</v>
      </c>
      <c r="AJ57" s="106" t="s">
        <v>37</v>
      </c>
      <c r="AK57" s="191" t="s">
        <v>37</v>
      </c>
      <c r="AL57" s="193">
        <v>0</v>
      </c>
      <c r="AM57" s="195">
        <v>0</v>
      </c>
      <c r="AN57" s="106" t="s">
        <v>37</v>
      </c>
      <c r="AO57" s="191" t="s">
        <v>37</v>
      </c>
      <c r="AP57" s="111">
        <v>21.938716016325124</v>
      </c>
      <c r="AQ57" s="416">
        <v>21.503131447730397</v>
      </c>
      <c r="AR57" s="667">
        <v>4371.1000000000004</v>
      </c>
      <c r="AS57" s="668">
        <v>4397.1000000000004</v>
      </c>
      <c r="AT57" s="669">
        <v>0.39354815475065053</v>
      </c>
      <c r="AU57" s="669">
        <v>0.39588904194689795</v>
      </c>
      <c r="AV57" s="670" t="s">
        <v>37</v>
      </c>
      <c r="AW57" s="671" t="s">
        <v>37</v>
      </c>
      <c r="AX57" s="670">
        <v>75846</v>
      </c>
      <c r="AY57" s="672">
        <v>73255.34</v>
      </c>
      <c r="AZ57" s="639" t="s">
        <v>37</v>
      </c>
      <c r="BA57" s="673" t="s">
        <v>37</v>
      </c>
      <c r="BB57" s="674">
        <v>75846</v>
      </c>
      <c r="BC57" s="675">
        <v>73255.34</v>
      </c>
      <c r="BD57" s="670" t="s">
        <v>37</v>
      </c>
      <c r="BE57" s="671" t="s">
        <v>37</v>
      </c>
      <c r="BF57" s="674">
        <v>0</v>
      </c>
      <c r="BG57" s="675">
        <v>0</v>
      </c>
      <c r="BH57" s="670" t="s">
        <v>37</v>
      </c>
      <c r="BI57" s="671" t="s">
        <v>37</v>
      </c>
      <c r="BJ57" s="676">
        <v>17.351696369334949</v>
      </c>
      <c r="BK57" s="676">
        <v>16.659921311773665</v>
      </c>
      <c r="BL57" s="667">
        <v>4775.8999999999996</v>
      </c>
      <c r="BM57" s="668">
        <v>4800.1000000000004</v>
      </c>
      <c r="BN57" s="669">
        <v>0.43038145788463444</v>
      </c>
      <c r="BO57" s="669">
        <v>0.43256224711405894</v>
      </c>
      <c r="BP57" s="670" t="s">
        <v>37</v>
      </c>
      <c r="BQ57" s="671" t="s">
        <v>37</v>
      </c>
      <c r="BR57" s="670">
        <v>78975</v>
      </c>
      <c r="BS57" s="672">
        <v>67197.027827152924</v>
      </c>
      <c r="BT57" s="639" t="s">
        <v>37</v>
      </c>
      <c r="BU57" s="673"/>
      <c r="BV57" s="674">
        <v>78975</v>
      </c>
      <c r="BW57" s="675">
        <v>67197.027827152924</v>
      </c>
      <c r="BX57" s="670" t="s">
        <v>37</v>
      </c>
      <c r="BY57" s="671" t="s">
        <v>37</v>
      </c>
      <c r="BZ57" s="674">
        <v>0</v>
      </c>
      <c r="CA57" s="675"/>
      <c r="CB57" s="670" t="s">
        <v>37</v>
      </c>
      <c r="CC57" s="671" t="s">
        <v>37</v>
      </c>
      <c r="CD57" s="676">
        <v>16.536150254402312</v>
      </c>
      <c r="CE57" s="677">
        <v>13.999089149632907</v>
      </c>
      <c r="CF57" s="678">
        <f t="shared" si="29"/>
        <v>18494.7</v>
      </c>
      <c r="CG57" s="679">
        <f t="shared" si="30"/>
        <v>18554.400000000001</v>
      </c>
      <c r="CH57" s="694">
        <f>(CF57/44202.6)*100</f>
        <v>41.840751449009787</v>
      </c>
      <c r="CI57" s="681">
        <f>(CG57/44165)*100</f>
        <v>42.01154760557003</v>
      </c>
      <c r="CJ57" s="106" t="s">
        <v>37</v>
      </c>
      <c r="CK57" s="191" t="s">
        <v>37</v>
      </c>
      <c r="CL57" s="674">
        <f t="shared" si="31"/>
        <v>350831</v>
      </c>
      <c r="CM57" s="676">
        <f t="shared" si="32"/>
        <v>333543.13782715291</v>
      </c>
      <c r="CN57" s="670" t="s">
        <v>37</v>
      </c>
      <c r="CO57" s="671" t="s">
        <v>37</v>
      </c>
      <c r="CP57" s="674">
        <f t="shared" si="33"/>
        <v>350831</v>
      </c>
      <c r="CQ57" s="675">
        <f t="shared" si="34"/>
        <v>333543.13782715291</v>
      </c>
      <c r="CR57" s="670" t="s">
        <v>37</v>
      </c>
      <c r="CS57" s="671" t="s">
        <v>37</v>
      </c>
      <c r="CT57" s="674">
        <f t="shared" si="35"/>
        <v>0</v>
      </c>
      <c r="CU57" s="675">
        <f t="shared" si="36"/>
        <v>0</v>
      </c>
      <c r="CV57" s="670" t="s">
        <v>37</v>
      </c>
      <c r="CW57" s="671" t="s">
        <v>37</v>
      </c>
      <c r="CX57" s="674">
        <f t="shared" si="38"/>
        <v>18.969272278003967</v>
      </c>
      <c r="CY57" s="682">
        <f t="shared" si="39"/>
        <v>17.97649817979309</v>
      </c>
      <c r="CZ57" s="683">
        <f t="shared" si="11"/>
        <v>59.700000000000728</v>
      </c>
      <c r="DA57" s="499">
        <f t="shared" si="12"/>
        <v>3.2279517915943879E-3</v>
      </c>
      <c r="DB57" s="670" t="s">
        <v>37</v>
      </c>
      <c r="DC57" s="671" t="s">
        <v>37</v>
      </c>
      <c r="DD57" s="639">
        <f t="shared" si="13"/>
        <v>-17287.86217284709</v>
      </c>
      <c r="DE57" s="500">
        <f t="shared" si="14"/>
        <v>-4.9276894495774576E-2</v>
      </c>
      <c r="DF57" s="672" t="s">
        <v>37</v>
      </c>
      <c r="DG57" s="684" t="s">
        <v>37</v>
      </c>
      <c r="DH57" s="639">
        <f t="shared" si="20"/>
        <v>-17287.86217284709</v>
      </c>
      <c r="DI57" s="500">
        <f t="shared" si="27"/>
        <v>-4.9276894495774576E-2</v>
      </c>
      <c r="DJ57" s="670" t="s">
        <v>37</v>
      </c>
      <c r="DK57" s="671" t="s">
        <v>37</v>
      </c>
      <c r="DL57" s="639">
        <f t="shared" si="16"/>
        <v>0</v>
      </c>
      <c r="DM57" s="499"/>
      <c r="DN57" s="639" t="s">
        <v>37</v>
      </c>
      <c r="DO57" s="685" t="s">
        <v>37</v>
      </c>
      <c r="DP57" s="686">
        <f t="shared" si="17"/>
        <v>-0.99277409821087659</v>
      </c>
      <c r="DQ57" s="501">
        <f t="shared" si="18"/>
        <v>-5.2335908497768729E-2</v>
      </c>
    </row>
    <row r="58" spans="1:121" x14ac:dyDescent="0.3">
      <c r="A58" s="1303"/>
      <c r="B58" s="88"/>
      <c r="C58" s="364" t="s">
        <v>38</v>
      </c>
      <c r="D58" s="180">
        <v>228.20000000000002</v>
      </c>
      <c r="E58" s="181">
        <v>237.5</v>
      </c>
      <c r="F58" s="182">
        <v>0.10453504351809437</v>
      </c>
      <c r="G58" s="182">
        <v>0.10879523591387998</v>
      </c>
      <c r="H58" s="108" t="s">
        <v>37</v>
      </c>
      <c r="I58" s="187" t="s">
        <v>37</v>
      </c>
      <c r="J58" s="108">
        <v>6524</v>
      </c>
      <c r="K58" s="127">
        <v>7041</v>
      </c>
      <c r="L58" s="105" t="s">
        <v>37</v>
      </c>
      <c r="M58" s="186" t="s">
        <v>37</v>
      </c>
      <c r="N58" s="126">
        <v>6524</v>
      </c>
      <c r="O58" s="127">
        <v>7041</v>
      </c>
      <c r="P58" s="108" t="s">
        <v>37</v>
      </c>
      <c r="Q58" s="187" t="s">
        <v>37</v>
      </c>
      <c r="R58" s="126">
        <v>0</v>
      </c>
      <c r="S58" s="127">
        <v>0</v>
      </c>
      <c r="T58" s="108" t="s">
        <v>37</v>
      </c>
      <c r="U58" s="187" t="s">
        <v>37</v>
      </c>
      <c r="V58" s="105">
        <v>28.588957055214721</v>
      </c>
      <c r="W58" s="414">
        <v>29.646315789473686</v>
      </c>
      <c r="X58" s="180">
        <v>238.3</v>
      </c>
      <c r="Y58" s="181">
        <v>249.9</v>
      </c>
      <c r="Z58" s="182">
        <v>0.10911172161172161</v>
      </c>
      <c r="AA58" s="415">
        <v>0.11442307692307692</v>
      </c>
      <c r="AB58" s="112" t="s">
        <v>37</v>
      </c>
      <c r="AC58" s="313" t="s">
        <v>37</v>
      </c>
      <c r="AD58" s="112">
        <v>6314</v>
      </c>
      <c r="AE58" s="199">
        <v>6343.04</v>
      </c>
      <c r="AF58" s="113" t="s">
        <v>37</v>
      </c>
      <c r="AG58" s="198" t="s">
        <v>37</v>
      </c>
      <c r="AH58" s="312">
        <v>6314</v>
      </c>
      <c r="AI58" s="199">
        <v>6343.04</v>
      </c>
      <c r="AJ58" s="112" t="s">
        <v>37</v>
      </c>
      <c r="AK58" s="313" t="s">
        <v>37</v>
      </c>
      <c r="AL58" s="312">
        <v>0</v>
      </c>
      <c r="AM58" s="199">
        <v>0</v>
      </c>
      <c r="AN58" s="112" t="s">
        <v>37</v>
      </c>
      <c r="AO58" s="313" t="s">
        <v>37</v>
      </c>
      <c r="AP58" s="105">
        <v>26.49601342845153</v>
      </c>
      <c r="AQ58" s="414">
        <v>25.382312925170066</v>
      </c>
      <c r="AR58" s="644">
        <v>225</v>
      </c>
      <c r="AS58" s="645">
        <v>234.5</v>
      </c>
      <c r="AT58" s="103">
        <v>0.10190217391304347</v>
      </c>
      <c r="AU58" s="103">
        <v>0.10620471014492754</v>
      </c>
      <c r="AV58" s="648" t="s">
        <v>37</v>
      </c>
      <c r="AW58" s="687" t="s">
        <v>37</v>
      </c>
      <c r="AX58" s="648">
        <v>5365</v>
      </c>
      <c r="AY58" s="649">
        <v>7136.14</v>
      </c>
      <c r="AZ58" s="650" t="s">
        <v>37</v>
      </c>
      <c r="BA58" s="651" t="s">
        <v>37</v>
      </c>
      <c r="BB58" s="652">
        <v>5365</v>
      </c>
      <c r="BC58" s="653">
        <v>7136.14</v>
      </c>
      <c r="BD58" s="665" t="s">
        <v>37</v>
      </c>
      <c r="BE58" s="689" t="s">
        <v>37</v>
      </c>
      <c r="BF58" s="695">
        <v>0</v>
      </c>
      <c r="BG58" s="653">
        <v>0</v>
      </c>
      <c r="BH58" s="665" t="s">
        <v>37</v>
      </c>
      <c r="BI58" s="689" t="s">
        <v>37</v>
      </c>
      <c r="BJ58" s="650">
        <v>23.844444444444445</v>
      </c>
      <c r="BK58" s="650">
        <v>30.431300639658851</v>
      </c>
      <c r="BL58" s="644">
        <v>238.3</v>
      </c>
      <c r="BM58" s="645">
        <v>253.9</v>
      </c>
      <c r="BN58" s="103">
        <v>0.10787686736079674</v>
      </c>
      <c r="BO58" s="103">
        <v>0.11493888637392485</v>
      </c>
      <c r="BP58" s="665" t="s">
        <v>37</v>
      </c>
      <c r="BQ58" s="689" t="s">
        <v>37</v>
      </c>
      <c r="BR58" s="665">
        <v>5433</v>
      </c>
      <c r="BS58" s="653">
        <v>4424.16</v>
      </c>
      <c r="BT58" s="697" t="s">
        <v>37</v>
      </c>
      <c r="BU58" s="698"/>
      <c r="BV58" s="652">
        <v>5433</v>
      </c>
      <c r="BW58" s="653">
        <v>4424.16</v>
      </c>
      <c r="BX58" s="665" t="s">
        <v>37</v>
      </c>
      <c r="BY58" s="689" t="s">
        <v>37</v>
      </c>
      <c r="BZ58" s="695">
        <v>0</v>
      </c>
      <c r="CA58" s="653"/>
      <c r="CB58" s="665" t="s">
        <v>37</v>
      </c>
      <c r="CC58" s="689" t="s">
        <v>37</v>
      </c>
      <c r="CD58" s="650">
        <v>22.798992866135123</v>
      </c>
      <c r="CE58" s="654">
        <v>17.42481291847184</v>
      </c>
      <c r="CF58" s="655">
        <f t="shared" si="29"/>
        <v>929.8</v>
      </c>
      <c r="CG58" s="656">
        <f t="shared" si="30"/>
        <v>975.8</v>
      </c>
      <c r="CH58" s="693">
        <f t="shared" ref="CH58:CI62" si="41">CF58/8784*100</f>
        <v>10.585154826958105</v>
      </c>
      <c r="CI58" s="658">
        <f t="shared" si="41"/>
        <v>11.108834244080146</v>
      </c>
      <c r="CJ58" s="112" t="s">
        <v>37</v>
      </c>
      <c r="CK58" s="313" t="s">
        <v>37</v>
      </c>
      <c r="CL58" s="652">
        <f t="shared" si="31"/>
        <v>23636</v>
      </c>
      <c r="CM58" s="650">
        <f t="shared" si="32"/>
        <v>24944.34</v>
      </c>
      <c r="CN58" s="665" t="s">
        <v>37</v>
      </c>
      <c r="CO58" s="689" t="s">
        <v>37</v>
      </c>
      <c r="CP58" s="652">
        <f t="shared" si="33"/>
        <v>23636</v>
      </c>
      <c r="CQ58" s="649">
        <f t="shared" si="34"/>
        <v>24944.34</v>
      </c>
      <c r="CR58" s="665" t="s">
        <v>37</v>
      </c>
      <c r="CS58" s="689" t="s">
        <v>37</v>
      </c>
      <c r="CT58" s="652">
        <f t="shared" si="35"/>
        <v>0</v>
      </c>
      <c r="CU58" s="649">
        <f t="shared" si="36"/>
        <v>0</v>
      </c>
      <c r="CV58" s="665" t="s">
        <v>37</v>
      </c>
      <c r="CW58" s="689" t="s">
        <v>37</v>
      </c>
      <c r="CX58" s="652">
        <f t="shared" si="38"/>
        <v>25.420520542052056</v>
      </c>
      <c r="CY58" s="659">
        <f t="shared" si="39"/>
        <v>25.562963722074198</v>
      </c>
      <c r="CZ58" s="660">
        <f t="shared" si="11"/>
        <v>46</v>
      </c>
      <c r="DA58" s="496">
        <f t="shared" si="12"/>
        <v>4.9473004947300496E-2</v>
      </c>
      <c r="DB58" s="665" t="s">
        <v>37</v>
      </c>
      <c r="DC58" s="689" t="s">
        <v>37</v>
      </c>
      <c r="DD58" s="661">
        <f t="shared" si="13"/>
        <v>1308.3400000000001</v>
      </c>
      <c r="DE58" s="169">
        <f t="shared" si="14"/>
        <v>5.535369774919615E-2</v>
      </c>
      <c r="DF58" s="662" t="s">
        <v>37</v>
      </c>
      <c r="DG58" s="663" t="s">
        <v>37</v>
      </c>
      <c r="DH58" s="661">
        <f t="shared" si="20"/>
        <v>1308.3400000000001</v>
      </c>
      <c r="DI58" s="169">
        <f t="shared" si="27"/>
        <v>5.535369774919615E-2</v>
      </c>
      <c r="DJ58" s="665" t="s">
        <v>37</v>
      </c>
      <c r="DK58" s="689" t="s">
        <v>37</v>
      </c>
      <c r="DL58" s="661">
        <f t="shared" si="16"/>
        <v>0</v>
      </c>
      <c r="DM58" s="496" t="s">
        <v>37</v>
      </c>
      <c r="DN58" s="661" t="s">
        <v>37</v>
      </c>
      <c r="DO58" s="664" t="s">
        <v>37</v>
      </c>
      <c r="DP58" s="665">
        <f t="shared" si="17"/>
        <v>0.14244318002214129</v>
      </c>
      <c r="DQ58" s="497">
        <f t="shared" si="18"/>
        <v>5.603472194304745E-3</v>
      </c>
    </row>
    <row r="59" spans="1:121" x14ac:dyDescent="0.3">
      <c r="A59" s="1303"/>
      <c r="B59" s="14"/>
      <c r="C59" s="366" t="s">
        <v>39</v>
      </c>
      <c r="D59" s="180">
        <v>1232.5999999999999</v>
      </c>
      <c r="E59" s="181">
        <v>1242.4000000000001</v>
      </c>
      <c r="F59" s="182">
        <v>0.56463582226294085</v>
      </c>
      <c r="G59" s="182">
        <v>0.56912505726065055</v>
      </c>
      <c r="H59" s="108" t="s">
        <v>37</v>
      </c>
      <c r="I59" s="187" t="s">
        <v>37</v>
      </c>
      <c r="J59" s="108">
        <v>21849</v>
      </c>
      <c r="K59" s="127">
        <v>20908</v>
      </c>
      <c r="L59" s="105" t="s">
        <v>37</v>
      </c>
      <c r="M59" s="186" t="s">
        <v>37</v>
      </c>
      <c r="N59" s="126">
        <v>21849</v>
      </c>
      <c r="O59" s="127">
        <v>20908</v>
      </c>
      <c r="P59" s="108" t="s">
        <v>37</v>
      </c>
      <c r="Q59" s="187" t="s">
        <v>37</v>
      </c>
      <c r="R59" s="126">
        <v>0</v>
      </c>
      <c r="S59" s="127">
        <v>0</v>
      </c>
      <c r="T59" s="108" t="s">
        <v>37</v>
      </c>
      <c r="U59" s="187" t="s">
        <v>37</v>
      </c>
      <c r="V59" s="105">
        <v>17.725945156579588</v>
      </c>
      <c r="W59" s="414">
        <v>16.828718609143593</v>
      </c>
      <c r="X59" s="180">
        <v>1230.5999999999999</v>
      </c>
      <c r="Y59" s="181">
        <v>1234.3</v>
      </c>
      <c r="Z59" s="182">
        <v>0.56346153846153846</v>
      </c>
      <c r="AA59" s="415">
        <v>0.56515567765567765</v>
      </c>
      <c r="AB59" s="112" t="s">
        <v>37</v>
      </c>
      <c r="AC59" s="313" t="s">
        <v>37</v>
      </c>
      <c r="AD59" s="112">
        <v>24923</v>
      </c>
      <c r="AE59" s="199">
        <v>24588.57</v>
      </c>
      <c r="AF59" s="113" t="s">
        <v>37</v>
      </c>
      <c r="AG59" s="198" t="s">
        <v>37</v>
      </c>
      <c r="AH59" s="126">
        <v>24923</v>
      </c>
      <c r="AI59" s="127">
        <v>24588.57</v>
      </c>
      <c r="AJ59" s="112" t="s">
        <v>37</v>
      </c>
      <c r="AK59" s="313" t="s">
        <v>37</v>
      </c>
      <c r="AL59" s="126">
        <v>0</v>
      </c>
      <c r="AM59" s="127">
        <v>0</v>
      </c>
      <c r="AN59" s="112" t="s">
        <v>37</v>
      </c>
      <c r="AO59" s="313" t="s">
        <v>37</v>
      </c>
      <c r="AP59" s="105">
        <v>20.252722249309283</v>
      </c>
      <c r="AQ59" s="414">
        <v>19.921064571011911</v>
      </c>
      <c r="AR59" s="644">
        <v>1241.2</v>
      </c>
      <c r="AS59" s="645">
        <v>1263.0999999999999</v>
      </c>
      <c r="AT59" s="103">
        <v>0.56213768115942031</v>
      </c>
      <c r="AU59" s="103">
        <v>0.57205615942028987</v>
      </c>
      <c r="AV59" s="648" t="s">
        <v>37</v>
      </c>
      <c r="AW59" s="687" t="s">
        <v>37</v>
      </c>
      <c r="AX59" s="648">
        <v>16787</v>
      </c>
      <c r="AY59" s="649">
        <v>14723.35</v>
      </c>
      <c r="AZ59" s="650" t="s">
        <v>37</v>
      </c>
      <c r="BA59" s="651" t="s">
        <v>37</v>
      </c>
      <c r="BB59" s="652">
        <v>16787</v>
      </c>
      <c r="BC59" s="649">
        <v>14723.35</v>
      </c>
      <c r="BD59" s="665" t="s">
        <v>37</v>
      </c>
      <c r="BE59" s="689" t="s">
        <v>37</v>
      </c>
      <c r="BF59" s="652">
        <v>0</v>
      </c>
      <c r="BG59" s="649">
        <v>0</v>
      </c>
      <c r="BH59" s="665" t="s">
        <v>37</v>
      </c>
      <c r="BI59" s="689" t="s">
        <v>37</v>
      </c>
      <c r="BJ59" s="650">
        <v>13.52481469545601</v>
      </c>
      <c r="BK59" s="650">
        <v>11.656519673818384</v>
      </c>
      <c r="BL59" s="644">
        <v>1241.2</v>
      </c>
      <c r="BM59" s="645">
        <v>1266.5999999999999</v>
      </c>
      <c r="BN59" s="103">
        <v>0.56188320507016754</v>
      </c>
      <c r="BO59" s="103">
        <v>0.57338162064282472</v>
      </c>
      <c r="BP59" s="665" t="s">
        <v>37</v>
      </c>
      <c r="BQ59" s="689" t="s">
        <v>37</v>
      </c>
      <c r="BR59" s="665">
        <v>16787</v>
      </c>
      <c r="BS59" s="653">
        <v>14415.67</v>
      </c>
      <c r="BT59" s="697" t="s">
        <v>37</v>
      </c>
      <c r="BU59" s="698"/>
      <c r="BV59" s="652">
        <v>16787</v>
      </c>
      <c r="BW59" s="649">
        <v>14415.67</v>
      </c>
      <c r="BX59" s="665" t="s">
        <v>37</v>
      </c>
      <c r="BY59" s="689" t="s">
        <v>37</v>
      </c>
      <c r="BZ59" s="652">
        <v>0</v>
      </c>
      <c r="CA59" s="649"/>
      <c r="CB59" s="665" t="s">
        <v>37</v>
      </c>
      <c r="CC59" s="689" t="s">
        <v>37</v>
      </c>
      <c r="CD59" s="650">
        <v>13.52481469545601</v>
      </c>
      <c r="CE59" s="654">
        <v>11.381391125848729</v>
      </c>
      <c r="CF59" s="655">
        <f t="shared" si="29"/>
        <v>4945.5999999999995</v>
      </c>
      <c r="CG59" s="656">
        <f t="shared" si="30"/>
        <v>5006.3999999999996</v>
      </c>
      <c r="CH59" s="693">
        <f t="shared" si="41"/>
        <v>56.302367941712191</v>
      </c>
      <c r="CI59" s="658">
        <f t="shared" si="41"/>
        <v>56.994535519125677</v>
      </c>
      <c r="CJ59" s="112" t="s">
        <v>37</v>
      </c>
      <c r="CK59" s="313" t="s">
        <v>37</v>
      </c>
      <c r="CL59" s="652">
        <f t="shared" si="31"/>
        <v>80346</v>
      </c>
      <c r="CM59" s="650">
        <f t="shared" si="32"/>
        <v>74635.59</v>
      </c>
      <c r="CN59" s="665" t="s">
        <v>37</v>
      </c>
      <c r="CO59" s="689" t="s">
        <v>37</v>
      </c>
      <c r="CP59" s="652">
        <f t="shared" si="33"/>
        <v>80346</v>
      </c>
      <c r="CQ59" s="649">
        <f t="shared" si="34"/>
        <v>74635.59</v>
      </c>
      <c r="CR59" s="665" t="s">
        <v>37</v>
      </c>
      <c r="CS59" s="689" t="s">
        <v>37</v>
      </c>
      <c r="CT59" s="652">
        <f t="shared" si="35"/>
        <v>0</v>
      </c>
      <c r="CU59" s="649">
        <f t="shared" si="36"/>
        <v>0</v>
      </c>
      <c r="CV59" s="665" t="s">
        <v>37</v>
      </c>
      <c r="CW59" s="689" t="s">
        <v>37</v>
      </c>
      <c r="CX59" s="652">
        <f t="shared" si="38"/>
        <v>16.245956001294083</v>
      </c>
      <c r="CY59" s="659">
        <f t="shared" si="39"/>
        <v>14.908035714285715</v>
      </c>
      <c r="CZ59" s="660">
        <f t="shared" si="11"/>
        <v>60.800000000000182</v>
      </c>
      <c r="DA59" s="496">
        <f t="shared" si="12"/>
        <v>1.2293756065998097E-2</v>
      </c>
      <c r="DB59" s="665" t="s">
        <v>37</v>
      </c>
      <c r="DC59" s="689" t="s">
        <v>37</v>
      </c>
      <c r="DD59" s="661">
        <f t="shared" si="13"/>
        <v>-5710.4100000000035</v>
      </c>
      <c r="DE59" s="169">
        <f t="shared" si="14"/>
        <v>-7.1072735419311528E-2</v>
      </c>
      <c r="DF59" s="662" t="s">
        <v>37</v>
      </c>
      <c r="DG59" s="663" t="s">
        <v>37</v>
      </c>
      <c r="DH59" s="661">
        <f t="shared" si="20"/>
        <v>-5710.4100000000035</v>
      </c>
      <c r="DI59" s="169">
        <f t="shared" si="27"/>
        <v>-7.1072735419311528E-2</v>
      </c>
      <c r="DJ59" s="665" t="s">
        <v>37</v>
      </c>
      <c r="DK59" s="689" t="s">
        <v>37</v>
      </c>
      <c r="DL59" s="661">
        <f t="shared" si="16"/>
        <v>0</v>
      </c>
      <c r="DM59" s="496" t="s">
        <v>37</v>
      </c>
      <c r="DN59" s="661" t="s">
        <v>37</v>
      </c>
      <c r="DO59" s="664" t="s">
        <v>37</v>
      </c>
      <c r="DP59" s="665">
        <f t="shared" si="17"/>
        <v>-1.3379202870083677</v>
      </c>
      <c r="DQ59" s="497">
        <f t="shared" si="18"/>
        <v>-8.2354050872832277E-2</v>
      </c>
    </row>
    <row r="60" spans="1:121" x14ac:dyDescent="0.3">
      <c r="A60" s="1303"/>
      <c r="B60" s="14"/>
      <c r="C60" s="366" t="s">
        <v>40</v>
      </c>
      <c r="D60" s="180">
        <v>1018.1</v>
      </c>
      <c r="E60" s="181">
        <v>1012.9</v>
      </c>
      <c r="F60" s="182">
        <v>0.46637654603756301</v>
      </c>
      <c r="G60" s="182">
        <v>0.46399450297755379</v>
      </c>
      <c r="H60" s="108" t="s">
        <v>37</v>
      </c>
      <c r="I60" s="187" t="s">
        <v>37</v>
      </c>
      <c r="J60" s="108">
        <v>28894</v>
      </c>
      <c r="K60" s="127">
        <v>30729</v>
      </c>
      <c r="L60" s="105" t="s">
        <v>37</v>
      </c>
      <c r="M60" s="186" t="s">
        <v>37</v>
      </c>
      <c r="N60" s="126">
        <v>28894</v>
      </c>
      <c r="O60" s="127">
        <v>30729</v>
      </c>
      <c r="P60" s="108" t="s">
        <v>37</v>
      </c>
      <c r="Q60" s="187" t="s">
        <v>37</v>
      </c>
      <c r="R60" s="126">
        <v>0</v>
      </c>
      <c r="S60" s="127">
        <v>0</v>
      </c>
      <c r="T60" s="108" t="s">
        <v>37</v>
      </c>
      <c r="U60" s="187" t="s">
        <v>37</v>
      </c>
      <c r="V60" s="105">
        <v>28.380316275414987</v>
      </c>
      <c r="W60" s="414">
        <v>30.337644387402509</v>
      </c>
      <c r="X60" s="180">
        <v>892.2</v>
      </c>
      <c r="Y60" s="181">
        <v>887.1</v>
      </c>
      <c r="Z60" s="182">
        <v>0.40851648351648356</v>
      </c>
      <c r="AA60" s="415">
        <v>0.40618131868131868</v>
      </c>
      <c r="AB60" s="108" t="s">
        <v>37</v>
      </c>
      <c r="AC60" s="187" t="s">
        <v>37</v>
      </c>
      <c r="AD60" s="108">
        <v>32212</v>
      </c>
      <c r="AE60" s="127">
        <v>38375.97</v>
      </c>
      <c r="AF60" s="105" t="s">
        <v>37</v>
      </c>
      <c r="AG60" s="186" t="s">
        <v>37</v>
      </c>
      <c r="AH60" s="126">
        <v>32212</v>
      </c>
      <c r="AI60" s="127">
        <v>38375.97</v>
      </c>
      <c r="AJ60" s="108" t="s">
        <v>37</v>
      </c>
      <c r="AK60" s="187" t="s">
        <v>37</v>
      </c>
      <c r="AL60" s="126">
        <v>0</v>
      </c>
      <c r="AM60" s="127">
        <v>0</v>
      </c>
      <c r="AN60" s="108" t="s">
        <v>37</v>
      </c>
      <c r="AO60" s="187" t="s">
        <v>37</v>
      </c>
      <c r="AP60" s="105">
        <v>36.10401255323918</v>
      </c>
      <c r="AQ60" s="414">
        <v>43.260027054447072</v>
      </c>
      <c r="AR60" s="644">
        <v>625.5</v>
      </c>
      <c r="AS60" s="645">
        <v>625.1</v>
      </c>
      <c r="AT60" s="103">
        <v>0.28328804347826086</v>
      </c>
      <c r="AU60" s="103">
        <v>0.28310688405797102</v>
      </c>
      <c r="AV60" s="648" t="s">
        <v>37</v>
      </c>
      <c r="AW60" s="687" t="s">
        <v>37</v>
      </c>
      <c r="AX60" s="648">
        <v>21294</v>
      </c>
      <c r="AY60" s="649">
        <v>21743.89</v>
      </c>
      <c r="AZ60" s="650" t="s">
        <v>37</v>
      </c>
      <c r="BA60" s="651" t="s">
        <v>37</v>
      </c>
      <c r="BB60" s="652">
        <v>21294</v>
      </c>
      <c r="BC60" s="649">
        <v>21743.89</v>
      </c>
      <c r="BD60" s="648" t="s">
        <v>37</v>
      </c>
      <c r="BE60" s="687" t="s">
        <v>37</v>
      </c>
      <c r="BF60" s="652">
        <v>0</v>
      </c>
      <c r="BG60" s="649">
        <v>0</v>
      </c>
      <c r="BH60" s="648" t="s">
        <v>37</v>
      </c>
      <c r="BI60" s="687" t="s">
        <v>37</v>
      </c>
      <c r="BJ60" s="650">
        <v>34.043165467625897</v>
      </c>
      <c r="BK60" s="650">
        <v>34.784658454647257</v>
      </c>
      <c r="BL60" s="644">
        <v>1053.9000000000001</v>
      </c>
      <c r="BM60" s="645">
        <v>1033.5</v>
      </c>
      <c r="BN60" s="103">
        <v>0.47709370755998193</v>
      </c>
      <c r="BO60" s="103">
        <v>0.46785875961973744</v>
      </c>
      <c r="BP60" s="648" t="s">
        <v>37</v>
      </c>
      <c r="BQ60" s="687" t="s">
        <v>37</v>
      </c>
      <c r="BR60" s="648">
        <v>24368</v>
      </c>
      <c r="BS60" s="649">
        <v>19603.37</v>
      </c>
      <c r="BT60" s="650" t="s">
        <v>37</v>
      </c>
      <c r="BU60" s="651"/>
      <c r="BV60" s="652">
        <v>24368</v>
      </c>
      <c r="BW60" s="649">
        <v>19603.37</v>
      </c>
      <c r="BX60" s="648" t="s">
        <v>37</v>
      </c>
      <c r="BY60" s="687" t="s">
        <v>37</v>
      </c>
      <c r="BZ60" s="652">
        <v>0</v>
      </c>
      <c r="CA60" s="649"/>
      <c r="CB60" s="648" t="s">
        <v>37</v>
      </c>
      <c r="CC60" s="687" t="s">
        <v>37</v>
      </c>
      <c r="CD60" s="650">
        <v>23.12173830534206</v>
      </c>
      <c r="CE60" s="654">
        <v>18.967943880019352</v>
      </c>
      <c r="CF60" s="655">
        <f t="shared" si="29"/>
        <v>3589.7000000000003</v>
      </c>
      <c r="CG60" s="656">
        <f t="shared" si="30"/>
        <v>3558.6</v>
      </c>
      <c r="CH60" s="693">
        <f t="shared" si="41"/>
        <v>40.866347905282332</v>
      </c>
      <c r="CI60" s="658">
        <f t="shared" si="41"/>
        <v>40.512295081967217</v>
      </c>
      <c r="CJ60" s="108" t="s">
        <v>37</v>
      </c>
      <c r="CK60" s="187" t="s">
        <v>37</v>
      </c>
      <c r="CL60" s="652">
        <f t="shared" si="31"/>
        <v>106768</v>
      </c>
      <c r="CM60" s="650">
        <f t="shared" si="32"/>
        <v>110452.23</v>
      </c>
      <c r="CN60" s="665" t="s">
        <v>37</v>
      </c>
      <c r="CO60" s="689" t="s">
        <v>37</v>
      </c>
      <c r="CP60" s="652">
        <f t="shared" si="33"/>
        <v>106768</v>
      </c>
      <c r="CQ60" s="649">
        <f t="shared" si="34"/>
        <v>110452.23</v>
      </c>
      <c r="CR60" s="665" t="s">
        <v>37</v>
      </c>
      <c r="CS60" s="689" t="s">
        <v>37</v>
      </c>
      <c r="CT60" s="652">
        <f t="shared" si="35"/>
        <v>0</v>
      </c>
      <c r="CU60" s="649">
        <f t="shared" si="36"/>
        <v>0</v>
      </c>
      <c r="CV60" s="665" t="s">
        <v>37</v>
      </c>
      <c r="CW60" s="689" t="s">
        <v>37</v>
      </c>
      <c r="CX60" s="652">
        <f t="shared" si="38"/>
        <v>29.742875449201883</v>
      </c>
      <c r="CY60" s="659">
        <f t="shared" si="39"/>
        <v>31.038113302984318</v>
      </c>
      <c r="CZ60" s="660">
        <f t="shared" si="11"/>
        <v>-31.100000000000364</v>
      </c>
      <c r="DA60" s="496">
        <f t="shared" si="12"/>
        <v>-8.6636766303591836E-3</v>
      </c>
      <c r="DB60" s="665" t="s">
        <v>37</v>
      </c>
      <c r="DC60" s="689" t="s">
        <v>37</v>
      </c>
      <c r="DD60" s="661">
        <f t="shared" si="13"/>
        <v>3684.2299999999959</v>
      </c>
      <c r="DE60" s="169">
        <f t="shared" si="14"/>
        <v>3.4506874719016895E-2</v>
      </c>
      <c r="DF60" s="662" t="s">
        <v>37</v>
      </c>
      <c r="DG60" s="663" t="s">
        <v>37</v>
      </c>
      <c r="DH60" s="661">
        <f t="shared" si="20"/>
        <v>3684.2299999999959</v>
      </c>
      <c r="DI60" s="169">
        <f t="shared" si="27"/>
        <v>3.4506874719016895E-2</v>
      </c>
      <c r="DJ60" s="665" t="s">
        <v>37</v>
      </c>
      <c r="DK60" s="689" t="s">
        <v>37</v>
      </c>
      <c r="DL60" s="661">
        <f t="shared" si="16"/>
        <v>0</v>
      </c>
      <c r="DM60" s="496" t="s">
        <v>37</v>
      </c>
      <c r="DN60" s="661" t="s">
        <v>37</v>
      </c>
      <c r="DO60" s="664" t="s">
        <v>37</v>
      </c>
      <c r="DP60" s="665">
        <f t="shared" si="17"/>
        <v>1.2952378537824352</v>
      </c>
      <c r="DQ60" s="498">
        <f t="shared" si="18"/>
        <v>4.354783571597115E-2</v>
      </c>
    </row>
    <row r="61" spans="1:121" x14ac:dyDescent="0.3">
      <c r="A61" s="1303"/>
      <c r="B61" s="14"/>
      <c r="C61" s="366" t="s">
        <v>41</v>
      </c>
      <c r="D61" s="180">
        <v>968.9</v>
      </c>
      <c r="E61" s="181">
        <v>942.1</v>
      </c>
      <c r="F61" s="182">
        <v>0.44383875400824552</v>
      </c>
      <c r="G61" s="182">
        <v>0.43156207054512141</v>
      </c>
      <c r="H61" s="108" t="s">
        <v>37</v>
      </c>
      <c r="I61" s="187" t="s">
        <v>37</v>
      </c>
      <c r="J61" s="108">
        <v>18257</v>
      </c>
      <c r="K61" s="127">
        <v>19109</v>
      </c>
      <c r="L61" s="105" t="s">
        <v>37</v>
      </c>
      <c r="M61" s="186" t="s">
        <v>37</v>
      </c>
      <c r="N61" s="126">
        <v>18257</v>
      </c>
      <c r="O61" s="127">
        <v>19109</v>
      </c>
      <c r="P61" s="108" t="s">
        <v>37</v>
      </c>
      <c r="Q61" s="187" t="s">
        <v>37</v>
      </c>
      <c r="R61" s="126">
        <v>0</v>
      </c>
      <c r="S61" s="127">
        <v>0</v>
      </c>
      <c r="T61" s="108" t="s">
        <v>37</v>
      </c>
      <c r="U61" s="187" t="s">
        <v>37</v>
      </c>
      <c r="V61" s="105">
        <v>18.843017855299824</v>
      </c>
      <c r="W61" s="414">
        <v>20.283409404521812</v>
      </c>
      <c r="X61" s="180">
        <v>970.4</v>
      </c>
      <c r="Y61" s="181">
        <v>967.1</v>
      </c>
      <c r="Z61" s="182">
        <v>0.4443223443223443</v>
      </c>
      <c r="AA61" s="415">
        <v>0.44281135531135535</v>
      </c>
      <c r="AB61" s="112" t="s">
        <v>37</v>
      </c>
      <c r="AC61" s="313" t="s">
        <v>37</v>
      </c>
      <c r="AD61" s="112">
        <v>20080</v>
      </c>
      <c r="AE61" s="199">
        <v>14707.260000000002</v>
      </c>
      <c r="AF61" s="113" t="s">
        <v>37</v>
      </c>
      <c r="AG61" s="198" t="s">
        <v>37</v>
      </c>
      <c r="AH61" s="126">
        <v>20080</v>
      </c>
      <c r="AI61" s="127">
        <v>14707.260000000002</v>
      </c>
      <c r="AJ61" s="112" t="s">
        <v>37</v>
      </c>
      <c r="AK61" s="313" t="s">
        <v>37</v>
      </c>
      <c r="AL61" s="126">
        <v>0</v>
      </c>
      <c r="AM61" s="127">
        <v>0</v>
      </c>
      <c r="AN61" s="112" t="s">
        <v>37</v>
      </c>
      <c r="AO61" s="313" t="s">
        <v>37</v>
      </c>
      <c r="AP61" s="105">
        <v>20.692497938994229</v>
      </c>
      <c r="AQ61" s="414">
        <v>15.207589701168443</v>
      </c>
      <c r="AR61" s="644">
        <v>978.5</v>
      </c>
      <c r="AS61" s="645">
        <v>978.5</v>
      </c>
      <c r="AT61" s="103">
        <v>0.44316123188405798</v>
      </c>
      <c r="AU61" s="103">
        <v>0.44316123188405798</v>
      </c>
      <c r="AV61" s="648" t="s">
        <v>37</v>
      </c>
      <c r="AW61" s="687" t="s">
        <v>37</v>
      </c>
      <c r="AX61" s="648">
        <v>14797</v>
      </c>
      <c r="AY61" s="649">
        <v>14889.84</v>
      </c>
      <c r="AZ61" s="650" t="s">
        <v>37</v>
      </c>
      <c r="BA61" s="651" t="s">
        <v>37</v>
      </c>
      <c r="BB61" s="652">
        <v>14797</v>
      </c>
      <c r="BC61" s="649">
        <v>14889.84</v>
      </c>
      <c r="BD61" s="665" t="s">
        <v>37</v>
      </c>
      <c r="BE61" s="689" t="s">
        <v>37</v>
      </c>
      <c r="BF61" s="652">
        <v>0</v>
      </c>
      <c r="BG61" s="649">
        <v>0</v>
      </c>
      <c r="BH61" s="665" t="s">
        <v>37</v>
      </c>
      <c r="BI61" s="689" t="s">
        <v>37</v>
      </c>
      <c r="BJ61" s="650">
        <v>15.122125702606029</v>
      </c>
      <c r="BK61" s="650">
        <v>15.217005620848237</v>
      </c>
      <c r="BL61" s="644">
        <v>978.9</v>
      </c>
      <c r="BM61" s="645">
        <v>999.3</v>
      </c>
      <c r="BN61" s="103">
        <v>0.44314169307378903</v>
      </c>
      <c r="BO61" s="103">
        <v>0.45237664101403346</v>
      </c>
      <c r="BP61" s="665" t="s">
        <v>37</v>
      </c>
      <c r="BQ61" s="689" t="s">
        <v>37</v>
      </c>
      <c r="BR61" s="665">
        <v>14800</v>
      </c>
      <c r="BS61" s="653">
        <v>15108.427827152927</v>
      </c>
      <c r="BT61" s="697" t="s">
        <v>37</v>
      </c>
      <c r="BU61" s="698"/>
      <c r="BV61" s="652">
        <v>14800</v>
      </c>
      <c r="BW61" s="666">
        <v>15108.427827152927</v>
      </c>
      <c r="BX61" s="665" t="s">
        <v>37</v>
      </c>
      <c r="BY61" s="689" t="s">
        <v>37</v>
      </c>
      <c r="BZ61" s="652">
        <v>0</v>
      </c>
      <c r="CA61" s="649"/>
      <c r="CB61" s="665" t="s">
        <v>37</v>
      </c>
      <c r="CC61" s="689" t="s">
        <v>37</v>
      </c>
      <c r="CD61" s="650">
        <v>15.119011134947391</v>
      </c>
      <c r="CE61" s="654">
        <v>15.119011134947391</v>
      </c>
      <c r="CF61" s="655">
        <f t="shared" si="29"/>
        <v>3896.7000000000003</v>
      </c>
      <c r="CG61" s="656">
        <f t="shared" si="30"/>
        <v>3887</v>
      </c>
      <c r="CH61" s="693">
        <f t="shared" si="41"/>
        <v>44.361338797814213</v>
      </c>
      <c r="CI61" s="658">
        <f t="shared" si="41"/>
        <v>44.250910746812387</v>
      </c>
      <c r="CJ61" s="112" t="s">
        <v>37</v>
      </c>
      <c r="CK61" s="313" t="s">
        <v>37</v>
      </c>
      <c r="CL61" s="652">
        <f t="shared" si="31"/>
        <v>67934</v>
      </c>
      <c r="CM61" s="650">
        <f t="shared" si="32"/>
        <v>63814.527827152931</v>
      </c>
      <c r="CN61" s="665" t="s">
        <v>37</v>
      </c>
      <c r="CO61" s="689" t="s">
        <v>37</v>
      </c>
      <c r="CP61" s="652">
        <f t="shared" si="33"/>
        <v>67934</v>
      </c>
      <c r="CQ61" s="649">
        <f t="shared" si="34"/>
        <v>63814.527827152931</v>
      </c>
      <c r="CR61" s="665" t="s">
        <v>37</v>
      </c>
      <c r="CS61" s="689" t="s">
        <v>37</v>
      </c>
      <c r="CT61" s="652">
        <f t="shared" si="35"/>
        <v>0</v>
      </c>
      <c r="CU61" s="649">
        <f t="shared" si="36"/>
        <v>0</v>
      </c>
      <c r="CV61" s="665" t="s">
        <v>37</v>
      </c>
      <c r="CW61" s="689" t="s">
        <v>37</v>
      </c>
      <c r="CX61" s="652">
        <f t="shared" si="38"/>
        <v>17.433725973259424</v>
      </c>
      <c r="CY61" s="659">
        <f t="shared" si="39"/>
        <v>16.417424190160261</v>
      </c>
      <c r="CZ61" s="660">
        <f t="shared" si="11"/>
        <v>-9.7000000000002728</v>
      </c>
      <c r="DA61" s="496">
        <f t="shared" si="12"/>
        <v>-2.4892858059384279E-3</v>
      </c>
      <c r="DB61" s="665" t="s">
        <v>37</v>
      </c>
      <c r="DC61" s="689" t="s">
        <v>37</v>
      </c>
      <c r="DD61" s="661">
        <f t="shared" si="13"/>
        <v>-4119.4721728470686</v>
      </c>
      <c r="DE61" s="169">
        <f t="shared" si="14"/>
        <v>-6.0639328949378346E-2</v>
      </c>
      <c r="DF61" s="662" t="s">
        <v>37</v>
      </c>
      <c r="DG61" s="699" t="s">
        <v>37</v>
      </c>
      <c r="DH61" s="661">
        <f t="shared" si="20"/>
        <v>-4119.4721728470686</v>
      </c>
      <c r="DI61" s="169">
        <f t="shared" si="27"/>
        <v>-6.0639328949378346E-2</v>
      </c>
      <c r="DJ61" s="665" t="s">
        <v>37</v>
      </c>
      <c r="DK61" s="689" t="s">
        <v>37</v>
      </c>
      <c r="DL61" s="661">
        <f t="shared" si="16"/>
        <v>0</v>
      </c>
      <c r="DM61" s="496" t="s">
        <v>37</v>
      </c>
      <c r="DN61" s="661" t="s">
        <v>37</v>
      </c>
      <c r="DO61" s="664" t="s">
        <v>37</v>
      </c>
      <c r="DP61" s="665">
        <f t="shared" si="17"/>
        <v>-1.0163017830991627</v>
      </c>
      <c r="DQ61" s="498">
        <f t="shared" si="18"/>
        <v>-5.8295156448943203E-2</v>
      </c>
    </row>
    <row r="62" spans="1:121" x14ac:dyDescent="0.3">
      <c r="A62" s="1303"/>
      <c r="B62" s="13"/>
      <c r="C62" s="364" t="s">
        <v>42</v>
      </c>
      <c r="D62" s="180">
        <v>1269</v>
      </c>
      <c r="E62" s="181">
        <v>1269.5</v>
      </c>
      <c r="F62" s="182">
        <v>0.58131012368300505</v>
      </c>
      <c r="G62" s="182">
        <v>0.58153916628492897</v>
      </c>
      <c r="H62" s="108" t="s">
        <v>37</v>
      </c>
      <c r="I62" s="187" t="s">
        <v>37</v>
      </c>
      <c r="J62" s="108">
        <v>18890</v>
      </c>
      <c r="K62" s="127">
        <v>15254</v>
      </c>
      <c r="L62" s="105" t="s">
        <v>37</v>
      </c>
      <c r="M62" s="186" t="s">
        <v>37</v>
      </c>
      <c r="N62" s="126">
        <v>18890</v>
      </c>
      <c r="O62" s="127">
        <v>15254</v>
      </c>
      <c r="P62" s="108" t="s">
        <v>37</v>
      </c>
      <c r="Q62" s="187" t="s">
        <v>37</v>
      </c>
      <c r="R62" s="126">
        <v>0</v>
      </c>
      <c r="S62" s="127">
        <v>0</v>
      </c>
      <c r="T62" s="108" t="s">
        <v>37</v>
      </c>
      <c r="U62" s="187" t="s">
        <v>37</v>
      </c>
      <c r="V62" s="105">
        <v>14.885736800630418</v>
      </c>
      <c r="W62" s="414">
        <v>12.015754233950375</v>
      </c>
      <c r="X62" s="180">
        <v>1299.4000000000001</v>
      </c>
      <c r="Y62" s="181">
        <v>1314.4</v>
      </c>
      <c r="Z62" s="182">
        <v>0.59496336996336996</v>
      </c>
      <c r="AA62" s="415">
        <v>0.60183150183150191</v>
      </c>
      <c r="AB62" s="112" t="s">
        <v>37</v>
      </c>
      <c r="AC62" s="313" t="s">
        <v>37</v>
      </c>
      <c r="AD62" s="112">
        <v>18067</v>
      </c>
      <c r="AE62" s="199">
        <v>16034.93</v>
      </c>
      <c r="AF62" s="113" t="s">
        <v>37</v>
      </c>
      <c r="AG62" s="198" t="s">
        <v>37</v>
      </c>
      <c r="AH62" s="126">
        <v>18067</v>
      </c>
      <c r="AI62" s="311">
        <v>16034.93</v>
      </c>
      <c r="AJ62" s="112" t="s">
        <v>37</v>
      </c>
      <c r="AK62" s="313" t="s">
        <v>37</v>
      </c>
      <c r="AL62" s="126">
        <v>0</v>
      </c>
      <c r="AM62" s="127">
        <v>0</v>
      </c>
      <c r="AN62" s="112" t="s">
        <v>37</v>
      </c>
      <c r="AO62" s="313" t="s">
        <v>37</v>
      </c>
      <c r="AP62" s="105">
        <v>13.904109589041095</v>
      </c>
      <c r="AQ62" s="414">
        <v>12.1994293974437</v>
      </c>
      <c r="AR62" s="644">
        <v>1300.9000000000001</v>
      </c>
      <c r="AS62" s="645">
        <v>1295.9000000000001</v>
      </c>
      <c r="AT62" s="103">
        <v>0.5891757246376812</v>
      </c>
      <c r="AU62" s="103">
        <v>0.58691123188405803</v>
      </c>
      <c r="AV62" s="648" t="s">
        <v>37</v>
      </c>
      <c r="AW62" s="687" t="s">
        <v>37</v>
      </c>
      <c r="AX62" s="648">
        <v>17603</v>
      </c>
      <c r="AY62" s="649">
        <v>14762.12</v>
      </c>
      <c r="AZ62" s="650" t="s">
        <v>37</v>
      </c>
      <c r="BA62" s="651" t="s">
        <v>37</v>
      </c>
      <c r="BB62" s="652">
        <v>17603</v>
      </c>
      <c r="BC62" s="666">
        <v>14762.12</v>
      </c>
      <c r="BD62" s="665" t="s">
        <v>37</v>
      </c>
      <c r="BE62" s="689" t="s">
        <v>37</v>
      </c>
      <c r="BF62" s="652">
        <v>0</v>
      </c>
      <c r="BG62" s="649">
        <v>0</v>
      </c>
      <c r="BH62" s="665" t="s">
        <v>37</v>
      </c>
      <c r="BI62" s="689" t="s">
        <v>37</v>
      </c>
      <c r="BJ62" s="650">
        <v>13.531401337535552</v>
      </c>
      <c r="BK62" s="650">
        <v>11.391403657689636</v>
      </c>
      <c r="BL62" s="644">
        <v>1263.5999999999999</v>
      </c>
      <c r="BM62" s="645">
        <v>1246.8</v>
      </c>
      <c r="BN62" s="103">
        <v>0.57202354006337708</v>
      </c>
      <c r="BO62" s="103">
        <v>0.56441828881846989</v>
      </c>
      <c r="BP62" s="665" t="s">
        <v>37</v>
      </c>
      <c r="BQ62" s="689" t="s">
        <v>37</v>
      </c>
      <c r="BR62" s="665">
        <v>17587</v>
      </c>
      <c r="BS62" s="653">
        <v>13645.4</v>
      </c>
      <c r="BT62" s="697" t="s">
        <v>37</v>
      </c>
      <c r="BU62" s="698"/>
      <c r="BV62" s="652">
        <v>17587</v>
      </c>
      <c r="BW62" s="666">
        <v>13645.4</v>
      </c>
      <c r="BX62" s="665" t="s">
        <v>37</v>
      </c>
      <c r="BY62" s="689" t="s">
        <v>37</v>
      </c>
      <c r="BZ62" s="652">
        <v>0</v>
      </c>
      <c r="CA62" s="649"/>
      <c r="CB62" s="665" t="s">
        <v>37</v>
      </c>
      <c r="CC62" s="689" t="s">
        <v>37</v>
      </c>
      <c r="CD62" s="650">
        <v>13.918170307059198</v>
      </c>
      <c r="CE62" s="654">
        <v>10.944337504010266</v>
      </c>
      <c r="CF62" s="655">
        <f t="shared" si="29"/>
        <v>5132.8999999999996</v>
      </c>
      <c r="CG62" s="656">
        <f t="shared" si="30"/>
        <v>5126.6000000000004</v>
      </c>
      <c r="CH62" s="693">
        <f t="shared" si="41"/>
        <v>58.434653916211289</v>
      </c>
      <c r="CI62" s="658">
        <f t="shared" si="41"/>
        <v>58.362932604735882</v>
      </c>
      <c r="CJ62" s="112" t="s">
        <v>37</v>
      </c>
      <c r="CK62" s="313" t="s">
        <v>37</v>
      </c>
      <c r="CL62" s="652">
        <f t="shared" si="31"/>
        <v>72147</v>
      </c>
      <c r="CM62" s="650">
        <f t="shared" si="32"/>
        <v>59696.450000000004</v>
      </c>
      <c r="CN62" s="665" t="s">
        <v>37</v>
      </c>
      <c r="CO62" s="689" t="s">
        <v>37</v>
      </c>
      <c r="CP62" s="652">
        <f t="shared" si="33"/>
        <v>72147</v>
      </c>
      <c r="CQ62" s="649">
        <f t="shared" si="34"/>
        <v>59696.450000000004</v>
      </c>
      <c r="CR62" s="665" t="s">
        <v>37</v>
      </c>
      <c r="CS62" s="689" t="s">
        <v>37</v>
      </c>
      <c r="CT62" s="652">
        <f t="shared" si="35"/>
        <v>0</v>
      </c>
      <c r="CU62" s="649">
        <f t="shared" si="36"/>
        <v>0</v>
      </c>
      <c r="CV62" s="665" t="s">
        <v>37</v>
      </c>
      <c r="CW62" s="689" t="s">
        <v>37</v>
      </c>
      <c r="CX62" s="652">
        <f t="shared" si="38"/>
        <v>14.055796917921644</v>
      </c>
      <c r="CY62" s="659">
        <f t="shared" si="39"/>
        <v>11.644452463621114</v>
      </c>
      <c r="CZ62" s="660">
        <f t="shared" si="11"/>
        <v>-6.2999999999992724</v>
      </c>
      <c r="DA62" s="496">
        <f t="shared" si="12"/>
        <v>-1.2273763369633683E-3</v>
      </c>
      <c r="DB62" s="665" t="s">
        <v>37</v>
      </c>
      <c r="DC62" s="689" t="s">
        <v>37</v>
      </c>
      <c r="DD62" s="661">
        <f t="shared" si="13"/>
        <v>-12450.549999999996</v>
      </c>
      <c r="DE62" s="169">
        <f t="shared" si="14"/>
        <v>-0.17257197111452999</v>
      </c>
      <c r="DF62" s="662" t="s">
        <v>37</v>
      </c>
      <c r="DG62" s="663" t="s">
        <v>37</v>
      </c>
      <c r="DH62" s="661">
        <f t="shared" si="20"/>
        <v>-12450.549999999996</v>
      </c>
      <c r="DI62" s="169">
        <f t="shared" si="27"/>
        <v>-0.17257197111452999</v>
      </c>
      <c r="DJ62" s="648" t="s">
        <v>37</v>
      </c>
      <c r="DK62" s="687" t="s">
        <v>37</v>
      </c>
      <c r="DL62" s="661">
        <f t="shared" si="16"/>
        <v>0</v>
      </c>
      <c r="DM62" s="496" t="s">
        <v>37</v>
      </c>
      <c r="DN62" s="661" t="s">
        <v>37</v>
      </c>
      <c r="DO62" s="664" t="s">
        <v>37</v>
      </c>
      <c r="DP62" s="648">
        <f t="shared" si="17"/>
        <v>-2.4113444543005293</v>
      </c>
      <c r="DQ62" s="498">
        <f t="shared" si="18"/>
        <v>-0.17155515751838865</v>
      </c>
    </row>
    <row r="63" spans="1:121" ht="15" thickBot="1" x14ac:dyDescent="0.35">
      <c r="A63" s="1304"/>
      <c r="B63" s="15" t="s">
        <v>52</v>
      </c>
      <c r="C63" s="16"/>
      <c r="D63" s="382">
        <v>10218.300000000001</v>
      </c>
      <c r="E63" s="200">
        <v>10198.600000000002</v>
      </c>
      <c r="F63" s="201">
        <v>0.9291982285916941</v>
      </c>
      <c r="G63" s="419">
        <v>0.92912195033070366</v>
      </c>
      <c r="H63" s="384" t="s">
        <v>37</v>
      </c>
      <c r="I63" s="200" t="s">
        <v>37</v>
      </c>
      <c r="J63" s="385">
        <v>1373744.7955981733</v>
      </c>
      <c r="K63" s="202">
        <v>1267505</v>
      </c>
      <c r="L63" s="203" t="s">
        <v>37</v>
      </c>
      <c r="M63" s="204" t="s">
        <v>37</v>
      </c>
      <c r="N63" s="386">
        <v>1355613.7825981732</v>
      </c>
      <c r="O63" s="387">
        <v>1243927</v>
      </c>
      <c r="P63" s="384" t="s">
        <v>37</v>
      </c>
      <c r="Q63" s="200" t="s">
        <v>37</v>
      </c>
      <c r="R63" s="386">
        <v>18131.012999999999</v>
      </c>
      <c r="S63" s="386">
        <v>23578</v>
      </c>
      <c r="T63" s="384" t="s">
        <v>37</v>
      </c>
      <c r="U63" s="383" t="s">
        <v>37</v>
      </c>
      <c r="V63" s="386">
        <v>134.43966174394694</v>
      </c>
      <c r="W63" s="420">
        <v>124.2822544270782</v>
      </c>
      <c r="X63" s="382">
        <v>10012.499999999998</v>
      </c>
      <c r="Y63" s="200">
        <v>9986.1</v>
      </c>
      <c r="Z63" s="201">
        <v>0.91048386363429679</v>
      </c>
      <c r="AA63" s="421">
        <v>0.90976258586447534</v>
      </c>
      <c r="AB63" s="384" t="s">
        <v>37</v>
      </c>
      <c r="AC63" s="200" t="s">
        <v>37</v>
      </c>
      <c r="AD63" s="385">
        <v>1326683.7571291032</v>
      </c>
      <c r="AE63" s="202">
        <v>1251258.7899999998</v>
      </c>
      <c r="AF63" s="203" t="s">
        <v>37</v>
      </c>
      <c r="AG63" s="204" t="s">
        <v>37</v>
      </c>
      <c r="AH63" s="386">
        <v>1308552.7571291032</v>
      </c>
      <c r="AI63" s="387">
        <v>1229562.6599999999</v>
      </c>
      <c r="AJ63" s="384" t="s">
        <v>37</v>
      </c>
      <c r="AK63" s="200" t="s">
        <v>37</v>
      </c>
      <c r="AL63" s="386">
        <v>18131</v>
      </c>
      <c r="AM63" s="387">
        <v>21696.129999999997</v>
      </c>
      <c r="AN63" s="384" t="s">
        <v>37</v>
      </c>
      <c r="AO63" s="383" t="s">
        <v>37</v>
      </c>
      <c r="AP63" s="386">
        <v>132.50274727881182</v>
      </c>
      <c r="AQ63" s="420">
        <v>125.30004606402898</v>
      </c>
      <c r="AR63" s="700">
        <v>9739.4000000000015</v>
      </c>
      <c r="AS63" s="701">
        <v>9667.6999999999989</v>
      </c>
      <c r="AT63" s="702">
        <v>0.87687833688968131</v>
      </c>
      <c r="AU63" s="703">
        <v>0.87042289027541431</v>
      </c>
      <c r="AV63" s="704" t="s">
        <v>37</v>
      </c>
      <c r="AW63" s="701" t="s">
        <v>37</v>
      </c>
      <c r="AX63" s="705">
        <v>1184568</v>
      </c>
      <c r="AY63" s="706">
        <v>1127255.6700000002</v>
      </c>
      <c r="AZ63" s="707" t="s">
        <v>37</v>
      </c>
      <c r="BA63" s="708" t="s">
        <v>37</v>
      </c>
      <c r="BB63" s="709">
        <v>1158280</v>
      </c>
      <c r="BC63" s="710">
        <v>1108552.96</v>
      </c>
      <c r="BD63" s="704" t="s">
        <v>37</v>
      </c>
      <c r="BE63" s="701" t="s">
        <v>37</v>
      </c>
      <c r="BF63" s="709">
        <v>26288</v>
      </c>
      <c r="BG63" s="710">
        <v>18702.71</v>
      </c>
      <c r="BH63" s="704" t="s">
        <v>37</v>
      </c>
      <c r="BI63" s="711" t="s">
        <v>37</v>
      </c>
      <c r="BJ63" s="709">
        <v>121.62638355545515</v>
      </c>
      <c r="BK63" s="712">
        <v>116.60019135885477</v>
      </c>
      <c r="BL63" s="700">
        <v>10294.200000000001</v>
      </c>
      <c r="BM63" s="701">
        <v>10316.400000000001</v>
      </c>
      <c r="BN63" s="702">
        <v>0.92766448287359538</v>
      </c>
      <c r="BO63" s="713">
        <v>0.92966504158819141</v>
      </c>
      <c r="BP63" s="704" t="s">
        <v>37</v>
      </c>
      <c r="BQ63" s="701" t="s">
        <v>37</v>
      </c>
      <c r="BR63" s="705">
        <v>1246213.0989473686</v>
      </c>
      <c r="BS63" s="706">
        <v>1390142.9578271529</v>
      </c>
      <c r="BT63" s="707" t="s">
        <v>37</v>
      </c>
      <c r="BU63" s="708"/>
      <c r="BV63" s="709">
        <v>1227878.0989473686</v>
      </c>
      <c r="BW63" s="710">
        <v>1362961.9578271529</v>
      </c>
      <c r="BX63" s="704" t="s">
        <v>37</v>
      </c>
      <c r="BY63" s="701" t="s">
        <v>37</v>
      </c>
      <c r="BZ63" s="709">
        <v>18335</v>
      </c>
      <c r="CA63" s="710">
        <v>27181</v>
      </c>
      <c r="CB63" s="704" t="s">
        <v>37</v>
      </c>
      <c r="CC63" s="711" t="s">
        <v>37</v>
      </c>
      <c r="CD63" s="709">
        <v>121.059732562741</v>
      </c>
      <c r="CE63" s="714">
        <v>134.75078106967089</v>
      </c>
      <c r="CF63" s="715">
        <f t="shared" si="29"/>
        <v>40264.400000000001</v>
      </c>
      <c r="CG63" s="716">
        <f t="shared" si="30"/>
        <v>40168.800000000003</v>
      </c>
      <c r="CH63" s="717">
        <f>CF63/44202.6*100</f>
        <v>91.090569333025655</v>
      </c>
      <c r="CI63" s="718">
        <f>(CG63/44165)*100</f>
        <v>90.951658553152953</v>
      </c>
      <c r="CJ63" s="384" t="s">
        <v>37</v>
      </c>
      <c r="CK63" s="200" t="s">
        <v>37</v>
      </c>
      <c r="CL63" s="719">
        <f t="shared" si="31"/>
        <v>5131209.651674645</v>
      </c>
      <c r="CM63" s="712">
        <f t="shared" si="32"/>
        <v>5036162.4178271526</v>
      </c>
      <c r="CN63" s="704" t="s">
        <v>37</v>
      </c>
      <c r="CO63" s="701" t="s">
        <v>37</v>
      </c>
      <c r="CP63" s="709">
        <f t="shared" si="33"/>
        <v>5050324.6386746448</v>
      </c>
      <c r="CQ63" s="710">
        <f t="shared" si="34"/>
        <v>4945004.5778271528</v>
      </c>
      <c r="CR63" s="704" t="s">
        <v>37</v>
      </c>
      <c r="CS63" s="701" t="s">
        <v>37</v>
      </c>
      <c r="CT63" s="709">
        <f t="shared" si="35"/>
        <v>80885.013000000006</v>
      </c>
      <c r="CU63" s="710">
        <f t="shared" si="36"/>
        <v>91157.84</v>
      </c>
      <c r="CV63" s="704" t="s">
        <v>37</v>
      </c>
      <c r="CW63" s="711" t="s">
        <v>37</v>
      </c>
      <c r="CX63" s="709">
        <f t="shared" si="38"/>
        <v>127.4378769253893</v>
      </c>
      <c r="CY63" s="720">
        <f t="shared" si="39"/>
        <v>125.37497803835694</v>
      </c>
      <c r="CZ63" s="721">
        <f t="shared" si="11"/>
        <v>-95.599999999998545</v>
      </c>
      <c r="DA63" s="722">
        <f t="shared" si="12"/>
        <v>-2.3743058384080862E-3</v>
      </c>
      <c r="DB63" s="704" t="s">
        <v>37</v>
      </c>
      <c r="DC63" s="701" t="s">
        <v>37</v>
      </c>
      <c r="DD63" s="723">
        <f t="shared" si="13"/>
        <v>-95047.233847492374</v>
      </c>
      <c r="DE63" s="724">
        <f t="shared" si="14"/>
        <v>-1.85233580967545E-2</v>
      </c>
      <c r="DF63" s="710" t="s">
        <v>37</v>
      </c>
      <c r="DG63" s="725" t="s">
        <v>37</v>
      </c>
      <c r="DH63" s="723">
        <f t="shared" si="20"/>
        <v>-105320.06084749196</v>
      </c>
      <c r="DI63" s="724">
        <f t="shared" si="27"/>
        <v>-2.085411698902807E-2</v>
      </c>
      <c r="DJ63" s="704" t="s">
        <v>37</v>
      </c>
      <c r="DK63" s="701" t="s">
        <v>37</v>
      </c>
      <c r="DL63" s="723">
        <f t="shared" si="16"/>
        <v>10272.82699999999</v>
      </c>
      <c r="DM63" s="722">
        <f>DL63/CT63</f>
        <v>0.12700532050356461</v>
      </c>
      <c r="DN63" s="723" t="s">
        <v>37</v>
      </c>
      <c r="DO63" s="725" t="s">
        <v>37</v>
      </c>
      <c r="DP63" s="726">
        <f t="shared" si="17"/>
        <v>-2.062898887032361</v>
      </c>
      <c r="DQ63" s="502">
        <f t="shared" si="18"/>
        <v>-1.6187486301581441E-2</v>
      </c>
    </row>
    <row r="64" spans="1:121" x14ac:dyDescent="0.3">
      <c r="A64" s="1302" t="s">
        <v>53</v>
      </c>
      <c r="B64" s="368" t="s">
        <v>54</v>
      </c>
      <c r="C64" s="17"/>
      <c r="D64" s="205" t="s">
        <v>37</v>
      </c>
      <c r="E64" s="206" t="s">
        <v>37</v>
      </c>
      <c r="F64" s="206" t="s">
        <v>37</v>
      </c>
      <c r="G64" s="206"/>
      <c r="H64" s="207" t="s">
        <v>37</v>
      </c>
      <c r="I64" s="208" t="s">
        <v>37</v>
      </c>
      <c r="J64" s="207" t="s">
        <v>37</v>
      </c>
      <c r="K64" s="145"/>
      <c r="L64" s="209" t="s">
        <v>37</v>
      </c>
      <c r="M64" s="210" t="s">
        <v>37</v>
      </c>
      <c r="N64" s="211" t="s">
        <v>37</v>
      </c>
      <c r="O64" s="209" t="s">
        <v>37</v>
      </c>
      <c r="P64" s="207" t="s">
        <v>37</v>
      </c>
      <c r="Q64" s="208" t="s">
        <v>37</v>
      </c>
      <c r="R64" s="209" t="s">
        <v>37</v>
      </c>
      <c r="S64" s="209" t="s">
        <v>37</v>
      </c>
      <c r="T64" s="207" t="s">
        <v>37</v>
      </c>
      <c r="U64" s="208" t="s">
        <v>37</v>
      </c>
      <c r="V64" s="211" t="s">
        <v>37</v>
      </c>
      <c r="W64" s="422"/>
      <c r="X64" s="205" t="s">
        <v>37</v>
      </c>
      <c r="Y64" s="206" t="s">
        <v>37</v>
      </c>
      <c r="Z64" s="206" t="s">
        <v>37</v>
      </c>
      <c r="AA64" s="331"/>
      <c r="AB64" s="207" t="s">
        <v>37</v>
      </c>
      <c r="AC64" s="208" t="s">
        <v>37</v>
      </c>
      <c r="AD64" s="207" t="s">
        <v>37</v>
      </c>
      <c r="AE64" s="145"/>
      <c r="AF64" s="209" t="s">
        <v>37</v>
      </c>
      <c r="AG64" s="210" t="s">
        <v>37</v>
      </c>
      <c r="AH64" s="211" t="s">
        <v>37</v>
      </c>
      <c r="AI64" s="209"/>
      <c r="AJ64" s="207" t="s">
        <v>37</v>
      </c>
      <c r="AK64" s="208" t="s">
        <v>37</v>
      </c>
      <c r="AL64" s="209" t="s">
        <v>37</v>
      </c>
      <c r="AM64" s="209" t="s">
        <v>37</v>
      </c>
      <c r="AN64" s="207" t="s">
        <v>37</v>
      </c>
      <c r="AO64" s="208" t="s">
        <v>37</v>
      </c>
      <c r="AP64" s="211" t="s">
        <v>37</v>
      </c>
      <c r="AQ64" s="422" t="s">
        <v>37</v>
      </c>
      <c r="AR64" s="727" t="s">
        <v>37</v>
      </c>
      <c r="AS64" s="728" t="s">
        <v>37</v>
      </c>
      <c r="AT64" s="728" t="s">
        <v>37</v>
      </c>
      <c r="AU64" s="728" t="s">
        <v>37</v>
      </c>
      <c r="AV64" s="729" t="s">
        <v>37</v>
      </c>
      <c r="AW64" s="730" t="s">
        <v>37</v>
      </c>
      <c r="AX64" s="729" t="s">
        <v>37</v>
      </c>
      <c r="AY64" s="731"/>
      <c r="AZ64" s="732" t="s">
        <v>37</v>
      </c>
      <c r="BA64" s="733" t="s">
        <v>37</v>
      </c>
      <c r="BB64" s="734" t="s">
        <v>37</v>
      </c>
      <c r="BC64" s="732" t="s">
        <v>37</v>
      </c>
      <c r="BD64" s="729" t="s">
        <v>37</v>
      </c>
      <c r="BE64" s="730" t="s">
        <v>37</v>
      </c>
      <c r="BF64" s="732" t="s">
        <v>37</v>
      </c>
      <c r="BG64" s="732" t="s">
        <v>37</v>
      </c>
      <c r="BH64" s="729" t="s">
        <v>37</v>
      </c>
      <c r="BI64" s="730" t="s">
        <v>37</v>
      </c>
      <c r="BJ64" s="734" t="s">
        <v>37</v>
      </c>
      <c r="BK64" s="735" t="s">
        <v>37</v>
      </c>
      <c r="BL64" s="727" t="s">
        <v>37</v>
      </c>
      <c r="BM64" s="728" t="s">
        <v>37</v>
      </c>
      <c r="BN64" s="728" t="s">
        <v>37</v>
      </c>
      <c r="BO64" s="728"/>
      <c r="BP64" s="729" t="s">
        <v>37</v>
      </c>
      <c r="BQ64" s="730" t="s">
        <v>37</v>
      </c>
      <c r="BR64" s="729" t="s">
        <v>37</v>
      </c>
      <c r="BS64" s="731" t="s">
        <v>37</v>
      </c>
      <c r="BT64" s="732" t="s">
        <v>37</v>
      </c>
      <c r="BU64" s="733"/>
      <c r="BV64" s="734" t="s">
        <v>37</v>
      </c>
      <c r="BW64" s="732"/>
      <c r="BX64" s="729" t="s">
        <v>37</v>
      </c>
      <c r="BY64" s="730" t="s">
        <v>37</v>
      </c>
      <c r="BZ64" s="732" t="s">
        <v>37</v>
      </c>
      <c r="CA64" s="732" t="s">
        <v>37</v>
      </c>
      <c r="CB64" s="729" t="s">
        <v>37</v>
      </c>
      <c r="CC64" s="730" t="s">
        <v>37</v>
      </c>
      <c r="CD64" s="734" t="s">
        <v>37</v>
      </c>
      <c r="CE64" s="735" t="s">
        <v>37</v>
      </c>
      <c r="CF64" s="736" t="s">
        <v>37</v>
      </c>
      <c r="CG64" s="737" t="s">
        <v>37</v>
      </c>
      <c r="CH64" s="731" t="s">
        <v>37</v>
      </c>
      <c r="CI64" s="738" t="s">
        <v>37</v>
      </c>
      <c r="CJ64" s="207" t="s">
        <v>37</v>
      </c>
      <c r="CK64" s="208" t="s">
        <v>37</v>
      </c>
      <c r="CL64" s="734" t="s">
        <v>37</v>
      </c>
      <c r="CM64" s="731" t="s">
        <v>37</v>
      </c>
      <c r="CN64" s="729" t="s">
        <v>37</v>
      </c>
      <c r="CO64" s="730" t="s">
        <v>37</v>
      </c>
      <c r="CP64" s="739" t="s">
        <v>37</v>
      </c>
      <c r="CQ64" s="739" t="s">
        <v>37</v>
      </c>
      <c r="CR64" s="729" t="s">
        <v>37</v>
      </c>
      <c r="CS64" s="730" t="s">
        <v>37</v>
      </c>
      <c r="CT64" s="739" t="s">
        <v>37</v>
      </c>
      <c r="CU64" s="739" t="s">
        <v>37</v>
      </c>
      <c r="CV64" s="729" t="s">
        <v>37</v>
      </c>
      <c r="CW64" s="730" t="s">
        <v>37</v>
      </c>
      <c r="CX64" s="740" t="s">
        <v>37</v>
      </c>
      <c r="CY64" s="741" t="s">
        <v>37</v>
      </c>
      <c r="CZ64" s="742" t="s">
        <v>37</v>
      </c>
      <c r="DA64" s="503" t="s">
        <v>37</v>
      </c>
      <c r="DB64" s="729" t="s">
        <v>37</v>
      </c>
      <c r="DC64" s="730" t="s">
        <v>37</v>
      </c>
      <c r="DD64" s="728" t="s">
        <v>37</v>
      </c>
      <c r="DE64" s="504" t="s">
        <v>37</v>
      </c>
      <c r="DF64" s="728" t="s">
        <v>37</v>
      </c>
      <c r="DG64" s="743" t="s">
        <v>37</v>
      </c>
      <c r="DH64" s="744" t="s">
        <v>37</v>
      </c>
      <c r="DI64" s="504" t="s">
        <v>37</v>
      </c>
      <c r="DJ64" s="729" t="s">
        <v>37</v>
      </c>
      <c r="DK64" s="730" t="s">
        <v>37</v>
      </c>
      <c r="DL64" s="728" t="s">
        <v>37</v>
      </c>
      <c r="DM64" s="505" t="s">
        <v>37</v>
      </c>
      <c r="DN64" s="744" t="s">
        <v>37</v>
      </c>
      <c r="DO64" s="743" t="s">
        <v>37</v>
      </c>
      <c r="DP64" s="743" t="s">
        <v>37</v>
      </c>
      <c r="DQ64" s="506" t="s">
        <v>37</v>
      </c>
    </row>
    <row r="65" spans="1:123" ht="16.2" x14ac:dyDescent="0.3">
      <c r="A65" s="1303"/>
      <c r="B65" s="90" t="s">
        <v>96</v>
      </c>
      <c r="C65" s="369" t="s">
        <v>55</v>
      </c>
      <c r="D65" s="267">
        <v>70</v>
      </c>
      <c r="E65" s="213">
        <v>48.75</v>
      </c>
      <c r="F65" s="214">
        <v>3.2065964269354097E-2</v>
      </c>
      <c r="G65" s="214">
        <v>2.2331653687585891E-2</v>
      </c>
      <c r="H65" s="114" t="s">
        <v>37</v>
      </c>
      <c r="I65" s="215" t="s">
        <v>37</v>
      </c>
      <c r="J65" s="216">
        <v>90</v>
      </c>
      <c r="K65" s="217">
        <v>68</v>
      </c>
      <c r="L65" s="217" t="s">
        <v>37</v>
      </c>
      <c r="M65" s="388" t="s">
        <v>37</v>
      </c>
      <c r="N65" s="314">
        <v>90</v>
      </c>
      <c r="O65" s="315">
        <v>68</v>
      </c>
      <c r="P65" s="114" t="s">
        <v>37</v>
      </c>
      <c r="Q65" s="215" t="s">
        <v>37</v>
      </c>
      <c r="R65" s="115">
        <v>0</v>
      </c>
      <c r="S65" s="315">
        <v>0</v>
      </c>
      <c r="T65" s="114" t="s">
        <v>37</v>
      </c>
      <c r="U65" s="215" t="s">
        <v>37</v>
      </c>
      <c r="V65" s="115">
        <v>1.2857142857142858</v>
      </c>
      <c r="W65" s="423">
        <v>1.3948717948717948</v>
      </c>
      <c r="X65" s="212">
        <v>70</v>
      </c>
      <c r="Y65" s="213">
        <v>54.5</v>
      </c>
      <c r="Z65" s="214">
        <v>3.2051282051282048E-2</v>
      </c>
      <c r="AA65" s="424">
        <v>2.4954212454212456E-2</v>
      </c>
      <c r="AB65" s="114" t="s">
        <v>37</v>
      </c>
      <c r="AC65" s="215" t="s">
        <v>37</v>
      </c>
      <c r="AD65" s="216">
        <v>90</v>
      </c>
      <c r="AE65" s="199">
        <v>70.071428571428584</v>
      </c>
      <c r="AF65" s="217" t="s">
        <v>37</v>
      </c>
      <c r="AG65" s="388" t="s">
        <v>37</v>
      </c>
      <c r="AH65" s="314">
        <v>90</v>
      </c>
      <c r="AI65" s="315">
        <v>70.071428571428584</v>
      </c>
      <c r="AJ65" s="114" t="s">
        <v>37</v>
      </c>
      <c r="AK65" s="215" t="s">
        <v>37</v>
      </c>
      <c r="AL65" s="115">
        <v>0</v>
      </c>
      <c r="AM65" s="315">
        <v>0</v>
      </c>
      <c r="AN65" s="114" t="s">
        <v>37</v>
      </c>
      <c r="AO65" s="215" t="s">
        <v>37</v>
      </c>
      <c r="AP65" s="115">
        <v>1.2857142857142858</v>
      </c>
      <c r="AQ65" s="423">
        <v>1.285714285714286</v>
      </c>
      <c r="AR65" s="745">
        <v>55</v>
      </c>
      <c r="AS65" s="746">
        <v>50</v>
      </c>
      <c r="AT65" s="747">
        <v>2.4909420289855072E-2</v>
      </c>
      <c r="AU65" s="746">
        <v>2.2644927536231884E-2</v>
      </c>
      <c r="AV65" s="740" t="s">
        <v>37</v>
      </c>
      <c r="AW65" s="748" t="s">
        <v>37</v>
      </c>
      <c r="AX65" s="749">
        <v>70</v>
      </c>
      <c r="AY65" s="750">
        <v>68</v>
      </c>
      <c r="AZ65" s="750" t="s">
        <v>37</v>
      </c>
      <c r="BA65" s="751" t="s">
        <v>37</v>
      </c>
      <c r="BB65" s="752">
        <v>70</v>
      </c>
      <c r="BC65" s="739">
        <v>68</v>
      </c>
      <c r="BD65" s="740" t="s">
        <v>37</v>
      </c>
      <c r="BE65" s="748" t="s">
        <v>37</v>
      </c>
      <c r="BF65" s="753">
        <v>0</v>
      </c>
      <c r="BG65" s="739">
        <v>0</v>
      </c>
      <c r="BH65" s="740" t="s">
        <v>37</v>
      </c>
      <c r="BI65" s="748" t="s">
        <v>37</v>
      </c>
      <c r="BJ65" s="753">
        <v>1.2727272727272727</v>
      </c>
      <c r="BK65" s="753">
        <v>1.36</v>
      </c>
      <c r="BL65" s="745">
        <v>40</v>
      </c>
      <c r="BM65" s="746">
        <v>49</v>
      </c>
      <c r="BN65" s="747">
        <v>1.8107741059302851E-2</v>
      </c>
      <c r="BO65" s="747">
        <v>2.2181982797645994E-2</v>
      </c>
      <c r="BP65" s="740" t="s">
        <v>37</v>
      </c>
      <c r="BQ65" s="748" t="s">
        <v>37</v>
      </c>
      <c r="BR65" s="749">
        <v>50</v>
      </c>
      <c r="BS65" s="750">
        <v>58</v>
      </c>
      <c r="BT65" s="750" t="s">
        <v>37</v>
      </c>
      <c r="BU65" s="751"/>
      <c r="BV65" s="752">
        <v>50</v>
      </c>
      <c r="BW65" s="739">
        <v>58</v>
      </c>
      <c r="BX65" s="740" t="s">
        <v>37</v>
      </c>
      <c r="BY65" s="748" t="s">
        <v>37</v>
      </c>
      <c r="BZ65" s="753">
        <v>0</v>
      </c>
      <c r="CA65" s="739">
        <v>0</v>
      </c>
      <c r="CB65" s="740" t="s">
        <v>37</v>
      </c>
      <c r="CC65" s="748" t="s">
        <v>37</v>
      </c>
      <c r="CD65" s="753">
        <v>1.25</v>
      </c>
      <c r="CE65" s="754">
        <v>1.1836734693877551</v>
      </c>
      <c r="CF65" s="755">
        <f t="shared" ref="CF65:CF89" si="42">X65+D65+AR65+BL65</f>
        <v>235</v>
      </c>
      <c r="CG65" s="756">
        <f t="shared" ref="CG65:CG89" si="43">Y65+E65+AS65+BM65</f>
        <v>202.25</v>
      </c>
      <c r="CH65" s="757">
        <f>CF65/8784*100</f>
        <v>2.6753187613843354</v>
      </c>
      <c r="CI65" s="758">
        <f>(CG65/8784)*100</f>
        <v>2.302481785063752</v>
      </c>
      <c r="CJ65" s="114" t="s">
        <v>37</v>
      </c>
      <c r="CK65" s="215" t="s">
        <v>37</v>
      </c>
      <c r="CL65" s="749">
        <f t="shared" ref="CL65:CL93" si="44">J65+AD65+AX65+BR65</f>
        <v>300</v>
      </c>
      <c r="CM65" s="759">
        <f t="shared" ref="CM65:CM93" si="45">K65+AE65+AY65+BS65</f>
        <v>264.07142857142856</v>
      </c>
      <c r="CN65" s="760" t="s">
        <v>37</v>
      </c>
      <c r="CO65" s="761" t="s">
        <v>37</v>
      </c>
      <c r="CP65" s="749">
        <f t="shared" ref="CP65:CP93" si="46">N65+AH65+BB65+BV65</f>
        <v>300</v>
      </c>
      <c r="CQ65" s="750">
        <f t="shared" ref="CQ65:CQ93" si="47">O65+AI65+BC65+BW65</f>
        <v>264.07142857142856</v>
      </c>
      <c r="CR65" s="760" t="s">
        <v>37</v>
      </c>
      <c r="CS65" s="761" t="s">
        <v>37</v>
      </c>
      <c r="CT65" s="749">
        <f>R65+AL65+BF65</f>
        <v>0</v>
      </c>
      <c r="CU65" s="750">
        <f>S65+AM65+BG65</f>
        <v>0</v>
      </c>
      <c r="CV65" s="760" t="s">
        <v>37</v>
      </c>
      <c r="CW65" s="761" t="s">
        <v>37</v>
      </c>
      <c r="CX65" s="652">
        <f t="shared" ref="CX65:CY68" si="48">CL65/CF65</f>
        <v>1.2765957446808511</v>
      </c>
      <c r="CY65" s="659">
        <f t="shared" si="48"/>
        <v>1.3056683736535404</v>
      </c>
      <c r="CZ65" s="762">
        <f>CG65-CF65</f>
        <v>-32.75</v>
      </c>
      <c r="DA65" s="507">
        <f>CZ65/CF65</f>
        <v>-0.13936170212765958</v>
      </c>
      <c r="DB65" s="760" t="s">
        <v>37</v>
      </c>
      <c r="DC65" s="761" t="s">
        <v>37</v>
      </c>
      <c r="DD65" s="759">
        <f t="shared" ref="DD65:DD88" si="49">CM65-CL65</f>
        <v>-35.928571428571445</v>
      </c>
      <c r="DE65" s="508">
        <f>DD65/CL65</f>
        <v>-0.11976190476190482</v>
      </c>
      <c r="DF65" s="750" t="s">
        <v>37</v>
      </c>
      <c r="DG65" s="763" t="s">
        <v>37</v>
      </c>
      <c r="DH65" s="759">
        <f>CQ65-CP65</f>
        <v>-35.928571428571445</v>
      </c>
      <c r="DI65" s="508">
        <f>DH65/CP65</f>
        <v>-0.11976190476190482</v>
      </c>
      <c r="DJ65" s="760" t="s">
        <v>37</v>
      </c>
      <c r="DK65" s="761" t="s">
        <v>37</v>
      </c>
      <c r="DL65" s="759">
        <v>0</v>
      </c>
      <c r="DM65" s="507" t="s">
        <v>37</v>
      </c>
      <c r="DN65" s="759" t="s">
        <v>37</v>
      </c>
      <c r="DO65" s="763" t="s">
        <v>37</v>
      </c>
      <c r="DP65" s="764">
        <f t="shared" ref="DP65:DP89" si="50">CY65-CX65</f>
        <v>2.9072628972689252E-2</v>
      </c>
      <c r="DQ65" s="509">
        <f t="shared" ref="DQ65:DQ88" si="51">DP65/CX65</f>
        <v>2.2773559361939914E-2</v>
      </c>
    </row>
    <row r="66" spans="1:123" ht="15" thickBot="1" x14ac:dyDescent="0.35">
      <c r="A66" s="1304"/>
      <c r="B66" s="18" t="s">
        <v>56</v>
      </c>
      <c r="C66" s="19"/>
      <c r="D66" s="162">
        <v>10288.300000000001</v>
      </c>
      <c r="E66" s="116">
        <v>10247.350000000002</v>
      </c>
      <c r="F66" s="170">
        <v>0.93556365884931225</v>
      </c>
      <c r="G66" s="170">
        <v>0.93356321629648542</v>
      </c>
      <c r="H66" s="117" t="s">
        <v>37</v>
      </c>
      <c r="I66" s="118" t="s">
        <v>37</v>
      </c>
      <c r="J66" s="117">
        <v>1373834.7955981733</v>
      </c>
      <c r="K66" s="119">
        <v>1267573</v>
      </c>
      <c r="L66" s="119" t="s">
        <v>37</v>
      </c>
      <c r="M66" s="118" t="s">
        <v>37</v>
      </c>
      <c r="N66" s="117">
        <v>1355703.7825981732</v>
      </c>
      <c r="O66" s="118">
        <v>1243995</v>
      </c>
      <c r="P66" s="117" t="s">
        <v>37</v>
      </c>
      <c r="Q66" s="118" t="s">
        <v>37</v>
      </c>
      <c r="R66" s="117">
        <v>18131.012999999999</v>
      </c>
      <c r="S66" s="118">
        <v>23578</v>
      </c>
      <c r="T66" s="117" t="s">
        <v>37</v>
      </c>
      <c r="U66" s="118" t="s">
        <v>37</v>
      </c>
      <c r="V66" s="120">
        <v>135.72537602966122</v>
      </c>
      <c r="W66" s="121">
        <v>125.67712622194999</v>
      </c>
      <c r="X66" s="162">
        <v>10082.499999999998</v>
      </c>
      <c r="Y66" s="116">
        <v>10040.6</v>
      </c>
      <c r="Z66" s="170">
        <v>0.91643261618447713</v>
      </c>
      <c r="AA66" s="218">
        <v>0.91472769345699034</v>
      </c>
      <c r="AB66" s="117" t="s">
        <v>37</v>
      </c>
      <c r="AC66" s="118" t="s">
        <v>37</v>
      </c>
      <c r="AD66" s="117">
        <v>1326773.7571291032</v>
      </c>
      <c r="AE66" s="119">
        <v>1251328.8614285712</v>
      </c>
      <c r="AF66" s="119" t="s">
        <v>37</v>
      </c>
      <c r="AG66" s="118" t="s">
        <v>37</v>
      </c>
      <c r="AH66" s="117">
        <v>1308642.7571291032</v>
      </c>
      <c r="AI66" s="118">
        <v>1229632.7314285713</v>
      </c>
      <c r="AJ66" s="117" t="s">
        <v>37</v>
      </c>
      <c r="AK66" s="118" t="s">
        <v>37</v>
      </c>
      <c r="AL66" s="117">
        <v>18131</v>
      </c>
      <c r="AM66" s="118">
        <v>21696.129999999997</v>
      </c>
      <c r="AN66" s="117" t="s">
        <v>37</v>
      </c>
      <c r="AO66" s="118" t="s">
        <v>37</v>
      </c>
      <c r="AP66" s="120">
        <v>133.7884615645261</v>
      </c>
      <c r="AQ66" s="121">
        <v>124.6269009251012</v>
      </c>
      <c r="AR66" s="765">
        <v>9794.4000000000015</v>
      </c>
      <c r="AS66" s="766">
        <v>9717.6999999999989</v>
      </c>
      <c r="AT66" s="767">
        <v>0.88183021365097392</v>
      </c>
      <c r="AU66" s="767">
        <v>0.8749245964220439</v>
      </c>
      <c r="AV66" s="768" t="s">
        <v>37</v>
      </c>
      <c r="AW66" s="769" t="s">
        <v>37</v>
      </c>
      <c r="AX66" s="768">
        <v>1184638</v>
      </c>
      <c r="AY66" s="770">
        <v>1127323.67</v>
      </c>
      <c r="AZ66" s="770" t="s">
        <v>37</v>
      </c>
      <c r="BA66" s="769" t="s">
        <v>37</v>
      </c>
      <c r="BB66" s="768">
        <v>1158350</v>
      </c>
      <c r="BC66" s="769">
        <v>1108620.96</v>
      </c>
      <c r="BD66" s="768" t="s">
        <v>37</v>
      </c>
      <c r="BE66" s="769" t="s">
        <v>37</v>
      </c>
      <c r="BF66" s="768">
        <v>26288</v>
      </c>
      <c r="BG66" s="769">
        <v>18702.71</v>
      </c>
      <c r="BH66" s="768" t="s">
        <v>37</v>
      </c>
      <c r="BI66" s="769" t="s">
        <v>37</v>
      </c>
      <c r="BJ66" s="771">
        <v>122.89911082818242</v>
      </c>
      <c r="BK66" s="772">
        <v>116.00725171594102</v>
      </c>
      <c r="BL66" s="765">
        <v>10334.200000000001</v>
      </c>
      <c r="BM66" s="765">
        <v>10365.400000000001</v>
      </c>
      <c r="BN66" s="767">
        <v>0.93126909317016471</v>
      </c>
      <c r="BO66" s="767">
        <v>0.9340806892014889</v>
      </c>
      <c r="BP66" s="768" t="s">
        <v>37</v>
      </c>
      <c r="BQ66" s="769" t="s">
        <v>37</v>
      </c>
      <c r="BR66" s="768">
        <v>1246263.0989473686</v>
      </c>
      <c r="BS66" s="770">
        <v>1390200.9578271529</v>
      </c>
      <c r="BT66" s="770" t="s">
        <v>37</v>
      </c>
      <c r="BU66" s="769"/>
      <c r="BV66" s="768">
        <v>1227928.0989473686</v>
      </c>
      <c r="BW66" s="769">
        <v>1363019.9578271529</v>
      </c>
      <c r="BX66" s="768" t="s">
        <v>37</v>
      </c>
      <c r="BY66" s="769" t="s">
        <v>37</v>
      </c>
      <c r="BZ66" s="768">
        <v>18335</v>
      </c>
      <c r="CA66" s="769">
        <v>27181</v>
      </c>
      <c r="CB66" s="768" t="s">
        <v>37</v>
      </c>
      <c r="CC66" s="769" t="s">
        <v>37</v>
      </c>
      <c r="CD66" s="771">
        <v>122.309732562741</v>
      </c>
      <c r="CE66" s="773">
        <v>135.93445453905863</v>
      </c>
      <c r="CF66" s="774">
        <f t="shared" si="42"/>
        <v>40499.4</v>
      </c>
      <c r="CG66" s="775">
        <f t="shared" si="43"/>
        <v>40371.050000000003</v>
      </c>
      <c r="CH66" s="776">
        <f>(CF66/44202.6)*100</f>
        <v>91.622212268056629</v>
      </c>
      <c r="CI66" s="718">
        <f>(CG66/44165)*100</f>
        <v>91.409600362277828</v>
      </c>
      <c r="CJ66" s="117" t="s">
        <v>37</v>
      </c>
      <c r="CK66" s="118" t="s">
        <v>37</v>
      </c>
      <c r="CL66" s="777">
        <f t="shared" si="44"/>
        <v>5131509.651674645</v>
      </c>
      <c r="CM66" s="778">
        <f t="shared" si="45"/>
        <v>5036426.4892557235</v>
      </c>
      <c r="CN66" s="768" t="s">
        <v>37</v>
      </c>
      <c r="CO66" s="769" t="s">
        <v>37</v>
      </c>
      <c r="CP66" s="768">
        <f t="shared" si="46"/>
        <v>5050624.6386746448</v>
      </c>
      <c r="CQ66" s="779">
        <f t="shared" si="47"/>
        <v>4945268.6492557237</v>
      </c>
      <c r="CR66" s="768" t="s">
        <v>37</v>
      </c>
      <c r="CS66" s="769" t="s">
        <v>37</v>
      </c>
      <c r="CT66" s="768">
        <f t="shared" ref="CT66:CT93" si="52">R66+AL66+BF66+BZ66</f>
        <v>80885.013000000006</v>
      </c>
      <c r="CU66" s="779">
        <f t="shared" ref="CU66:CU93" si="53">S66+AM66+BG66+CA66</f>
        <v>91157.84</v>
      </c>
      <c r="CV66" s="768" t="s">
        <v>37</v>
      </c>
      <c r="CW66" s="769" t="s">
        <v>37</v>
      </c>
      <c r="CX66" s="768">
        <f t="shared" si="48"/>
        <v>126.70581913990442</v>
      </c>
      <c r="CY66" s="780">
        <f t="shared" si="48"/>
        <v>124.75341833456706</v>
      </c>
      <c r="CZ66" s="781">
        <f>CG66-CF66</f>
        <v>-128.34999999999854</v>
      </c>
      <c r="DA66" s="782">
        <f>CZ66/CF66</f>
        <v>-3.1691827533247047E-3</v>
      </c>
      <c r="DB66" s="768" t="s">
        <v>37</v>
      </c>
      <c r="DC66" s="769" t="s">
        <v>37</v>
      </c>
      <c r="DD66" s="783">
        <f t="shared" si="49"/>
        <v>-95083.162418921478</v>
      </c>
      <c r="DE66" s="784">
        <f t="shared" ref="DE66:DE93" si="54">DD66/CL66</f>
        <v>-1.8529276737868264E-2</v>
      </c>
      <c r="DF66" s="779" t="s">
        <v>37</v>
      </c>
      <c r="DG66" s="785" t="s">
        <v>37</v>
      </c>
      <c r="DH66" s="783">
        <f t="shared" ref="DH66:DH88" si="55">CQ66-CP66</f>
        <v>-105355.98941892106</v>
      </c>
      <c r="DI66" s="784">
        <f t="shared" ref="DI66:DI88" si="56">DH66/CP66</f>
        <v>-2.0859991972511337E-2</v>
      </c>
      <c r="DJ66" s="768" t="s">
        <v>37</v>
      </c>
      <c r="DK66" s="769" t="s">
        <v>37</v>
      </c>
      <c r="DL66" s="783">
        <f>CU66-CT66</f>
        <v>10272.82699999999</v>
      </c>
      <c r="DM66" s="782">
        <f>DL66/CT66</f>
        <v>0.12700532050356461</v>
      </c>
      <c r="DN66" s="783" t="s">
        <v>37</v>
      </c>
      <c r="DO66" s="785" t="s">
        <v>37</v>
      </c>
      <c r="DP66" s="786">
        <f t="shared" si="50"/>
        <v>-1.952400805337362</v>
      </c>
      <c r="DQ66" s="510">
        <f t="shared" si="51"/>
        <v>-1.5408927692433644E-2</v>
      </c>
    </row>
    <row r="67" spans="1:123" ht="15.6" x14ac:dyDescent="0.3">
      <c r="A67" s="20" t="s">
        <v>57</v>
      </c>
      <c r="B67" s="21" t="s">
        <v>58</v>
      </c>
      <c r="C67" s="370"/>
      <c r="D67" s="219">
        <v>560.80000000000007</v>
      </c>
      <c r="E67" s="220">
        <v>590.1</v>
      </c>
      <c r="F67" s="389">
        <v>5.0996189835317236E-2</v>
      </c>
      <c r="G67" s="333">
        <v>5.3759816336570523E-2</v>
      </c>
      <c r="H67" s="122" t="s">
        <v>37</v>
      </c>
      <c r="I67" s="221" t="s">
        <v>37</v>
      </c>
      <c r="J67" s="122">
        <v>45768.100000000006</v>
      </c>
      <c r="K67" s="222">
        <v>48727.487421383645</v>
      </c>
      <c r="L67" s="123" t="s">
        <v>37</v>
      </c>
      <c r="M67" s="390" t="s">
        <v>37</v>
      </c>
      <c r="N67" s="391">
        <v>45768.100000000006</v>
      </c>
      <c r="O67" s="123">
        <v>48727.487421383645</v>
      </c>
      <c r="P67" s="122" t="s">
        <v>37</v>
      </c>
      <c r="Q67" s="221" t="s">
        <v>37</v>
      </c>
      <c r="R67" s="123">
        <v>0</v>
      </c>
      <c r="S67" s="123">
        <v>0</v>
      </c>
      <c r="T67" s="122" t="s">
        <v>37</v>
      </c>
      <c r="U67" s="221" t="s">
        <v>37</v>
      </c>
      <c r="V67" s="123">
        <v>81.612161198288163</v>
      </c>
      <c r="W67" s="425">
        <v>82.574965974213939</v>
      </c>
      <c r="X67" s="219">
        <v>761.59999999999991</v>
      </c>
      <c r="Y67" s="220">
        <v>800.69999999999993</v>
      </c>
      <c r="Z67" s="389">
        <v>6.922440669338932E-2</v>
      </c>
      <c r="AA67" s="333">
        <v>7.2946085308747688E-2</v>
      </c>
      <c r="AB67" s="122" t="s">
        <v>37</v>
      </c>
      <c r="AC67" s="221" t="s">
        <v>37</v>
      </c>
      <c r="AD67" s="122">
        <v>54797.5</v>
      </c>
      <c r="AE67" s="222">
        <v>58820.376190476192</v>
      </c>
      <c r="AF67" s="123" t="s">
        <v>37</v>
      </c>
      <c r="AG67" s="390" t="s">
        <v>37</v>
      </c>
      <c r="AH67" s="391">
        <v>54797.5</v>
      </c>
      <c r="AI67" s="123">
        <v>58820.376190476192</v>
      </c>
      <c r="AJ67" s="122" t="s">
        <v>37</v>
      </c>
      <c r="AK67" s="221" t="s">
        <v>37</v>
      </c>
      <c r="AL67" s="123">
        <v>0</v>
      </c>
      <c r="AM67" s="123">
        <v>0</v>
      </c>
      <c r="AN67" s="122" t="s">
        <v>37</v>
      </c>
      <c r="AO67" s="221" t="s">
        <v>37</v>
      </c>
      <c r="AP67" s="123">
        <v>71.950498949579838</v>
      </c>
      <c r="AQ67" s="425">
        <v>73.461191695361805</v>
      </c>
      <c r="AR67" s="787">
        <v>1160.7</v>
      </c>
      <c r="AS67" s="788">
        <v>1249.5</v>
      </c>
      <c r="AT67" s="789">
        <v>0.1045026064878589</v>
      </c>
      <c r="AU67" s="790">
        <v>0.11249763660427302</v>
      </c>
      <c r="AV67" s="791" t="s">
        <v>37</v>
      </c>
      <c r="AW67" s="792" t="s">
        <v>37</v>
      </c>
      <c r="AX67" s="791">
        <v>72660.2</v>
      </c>
      <c r="AY67" s="793">
        <v>82142.194583751261</v>
      </c>
      <c r="AZ67" s="794" t="s">
        <v>37</v>
      </c>
      <c r="BA67" s="795" t="s">
        <v>37</v>
      </c>
      <c r="BB67" s="796">
        <v>72660.2</v>
      </c>
      <c r="BC67" s="794">
        <v>82142.194583751261</v>
      </c>
      <c r="BD67" s="791" t="s">
        <v>37</v>
      </c>
      <c r="BE67" s="792" t="s">
        <v>37</v>
      </c>
      <c r="BF67" s="794">
        <v>0</v>
      </c>
      <c r="BG67" s="794">
        <v>0</v>
      </c>
      <c r="BH67" s="791" t="s">
        <v>37</v>
      </c>
      <c r="BI67" s="792" t="s">
        <v>37</v>
      </c>
      <c r="BJ67" s="794">
        <v>62.600327388644779</v>
      </c>
      <c r="BK67" s="794">
        <v>65.740051687676086</v>
      </c>
      <c r="BL67" s="787">
        <v>607.70000000000005</v>
      </c>
      <c r="BM67" s="788">
        <v>601.70000000000005</v>
      </c>
      <c r="BN67" s="789">
        <v>5.476304193062928E-2</v>
      </c>
      <c r="BO67" s="790">
        <v>5.4222350386143883E-2</v>
      </c>
      <c r="BP67" s="791" t="s">
        <v>37</v>
      </c>
      <c r="BQ67" s="792" t="s">
        <v>37</v>
      </c>
      <c r="BR67" s="791">
        <v>51588.099999999991</v>
      </c>
      <c r="BS67" s="793">
        <v>50742.152731591457</v>
      </c>
      <c r="BT67" s="794" t="s">
        <v>37</v>
      </c>
      <c r="BU67" s="795"/>
      <c r="BV67" s="796">
        <v>51588.099999999991</v>
      </c>
      <c r="BW67" s="794">
        <v>50742.152731591457</v>
      </c>
      <c r="BX67" s="791" t="s">
        <v>37</v>
      </c>
      <c r="BY67" s="792" t="s">
        <v>37</v>
      </c>
      <c r="BZ67" s="794"/>
      <c r="CA67" s="794"/>
      <c r="CB67" s="791" t="s">
        <v>37</v>
      </c>
      <c r="CC67" s="792" t="s">
        <v>37</v>
      </c>
      <c r="CD67" s="794">
        <v>84.890735560309338</v>
      </c>
      <c r="CE67" s="795">
        <v>84.331315824483056</v>
      </c>
      <c r="CF67" s="797">
        <f t="shared" si="42"/>
        <v>3090.8</v>
      </c>
      <c r="CG67" s="798">
        <f t="shared" si="43"/>
        <v>3242</v>
      </c>
      <c r="CH67" s="799">
        <f>(CF67/44202.6)*100</f>
        <v>6.9923488663562781</v>
      </c>
      <c r="CI67" s="800">
        <f>(CG67/44165)*100</f>
        <v>7.3406543643156352</v>
      </c>
      <c r="CJ67" s="122" t="s">
        <v>37</v>
      </c>
      <c r="CK67" s="221" t="s">
        <v>37</v>
      </c>
      <c r="CL67" s="794">
        <f t="shared" si="44"/>
        <v>224813.89999999997</v>
      </c>
      <c r="CM67" s="793">
        <f t="shared" si="45"/>
        <v>240432.21092720257</v>
      </c>
      <c r="CN67" s="791" t="s">
        <v>37</v>
      </c>
      <c r="CO67" s="792" t="s">
        <v>37</v>
      </c>
      <c r="CP67" s="801">
        <f t="shared" si="46"/>
        <v>224813.89999999997</v>
      </c>
      <c r="CQ67" s="801">
        <f t="shared" si="47"/>
        <v>240432.21092720257</v>
      </c>
      <c r="CR67" s="791" t="s">
        <v>37</v>
      </c>
      <c r="CS67" s="792" t="s">
        <v>37</v>
      </c>
      <c r="CT67" s="801">
        <f t="shared" si="52"/>
        <v>0</v>
      </c>
      <c r="CU67" s="801">
        <f t="shared" si="53"/>
        <v>0</v>
      </c>
      <c r="CV67" s="791" t="s">
        <v>37</v>
      </c>
      <c r="CW67" s="792" t="s">
        <v>37</v>
      </c>
      <c r="CX67" s="802">
        <f t="shared" si="48"/>
        <v>72.736475993270332</v>
      </c>
      <c r="CY67" s="803">
        <f t="shared" si="48"/>
        <v>74.161693685133429</v>
      </c>
      <c r="CZ67" s="804">
        <f t="shared" ref="CZ67:CZ89" si="57">CG67-CF67</f>
        <v>151.19999999999982</v>
      </c>
      <c r="DA67" s="511">
        <f t="shared" ref="DA67:DA89" si="58">CZ67/CF67</f>
        <v>4.8919373624951405E-2</v>
      </c>
      <c r="DB67" s="791" t="s">
        <v>37</v>
      </c>
      <c r="DC67" s="792" t="s">
        <v>37</v>
      </c>
      <c r="DD67" s="801">
        <f t="shared" si="49"/>
        <v>15618.310927202605</v>
      </c>
      <c r="DE67" s="511">
        <f t="shared" si="54"/>
        <v>6.9472176441059061E-2</v>
      </c>
      <c r="DF67" s="801" t="s">
        <v>37</v>
      </c>
      <c r="DG67" s="805" t="s">
        <v>37</v>
      </c>
      <c r="DH67" s="806">
        <f t="shared" si="55"/>
        <v>15618.310927202605</v>
      </c>
      <c r="DI67" s="807">
        <f t="shared" si="56"/>
        <v>6.9472176441059061E-2</v>
      </c>
      <c r="DJ67" s="791" t="s">
        <v>37</v>
      </c>
      <c r="DK67" s="792" t="s">
        <v>37</v>
      </c>
      <c r="DL67" s="801">
        <f>CU67-CT67</f>
        <v>0</v>
      </c>
      <c r="DM67" s="512" t="s">
        <v>37</v>
      </c>
      <c r="DN67" s="806" t="s">
        <v>37</v>
      </c>
      <c r="DO67" s="792" t="s">
        <v>37</v>
      </c>
      <c r="DP67" s="808">
        <f t="shared" si="50"/>
        <v>1.4252176918630965</v>
      </c>
      <c r="DQ67" s="513">
        <f t="shared" si="51"/>
        <v>1.9594263708829659E-2</v>
      </c>
    </row>
    <row r="68" spans="1:123" x14ac:dyDescent="0.3">
      <c r="A68" s="22"/>
      <c r="B68" s="23"/>
      <c r="C68" s="371" t="s">
        <v>38</v>
      </c>
      <c r="D68" s="223">
        <v>220.8</v>
      </c>
      <c r="E68" s="224">
        <v>223</v>
      </c>
      <c r="F68" s="225">
        <v>0.10114521300961979</v>
      </c>
      <c r="G68" s="334">
        <v>0.1021530004580852</v>
      </c>
      <c r="H68" s="226" t="s">
        <v>37</v>
      </c>
      <c r="I68" s="227" t="s">
        <v>37</v>
      </c>
      <c r="J68" s="228">
        <v>33340.800000000003</v>
      </c>
      <c r="K68" s="392">
        <v>33673</v>
      </c>
      <c r="L68" s="229" t="s">
        <v>37</v>
      </c>
      <c r="M68" s="227" t="s">
        <v>37</v>
      </c>
      <c r="N68" s="226">
        <v>33340.800000000003</v>
      </c>
      <c r="O68" s="227">
        <v>33673</v>
      </c>
      <c r="P68" s="226" t="s">
        <v>37</v>
      </c>
      <c r="Q68" s="227" t="s">
        <v>37</v>
      </c>
      <c r="R68" s="226">
        <v>0</v>
      </c>
      <c r="S68" s="227">
        <v>0</v>
      </c>
      <c r="T68" s="226" t="s">
        <v>37</v>
      </c>
      <c r="U68" s="227" t="s">
        <v>37</v>
      </c>
      <c r="V68" s="226">
        <v>151</v>
      </c>
      <c r="W68" s="230">
        <v>151</v>
      </c>
      <c r="X68" s="223">
        <v>239.7</v>
      </c>
      <c r="Y68" s="224">
        <v>241.7</v>
      </c>
      <c r="Z68" s="225">
        <v>0.10975274725274725</v>
      </c>
      <c r="AA68" s="334">
        <v>0.11066849816849816</v>
      </c>
      <c r="AB68" s="226" t="s">
        <v>37</v>
      </c>
      <c r="AC68" s="227" t="s">
        <v>37</v>
      </c>
      <c r="AD68" s="228">
        <v>36194.699999999997</v>
      </c>
      <c r="AE68" s="392">
        <v>36496.699999999997</v>
      </c>
      <c r="AF68" s="229" t="s">
        <v>37</v>
      </c>
      <c r="AG68" s="227" t="s">
        <v>37</v>
      </c>
      <c r="AH68" s="226">
        <v>36194.699999999997</v>
      </c>
      <c r="AI68" s="227">
        <v>36496.699999999997</v>
      </c>
      <c r="AJ68" s="226" t="s">
        <v>37</v>
      </c>
      <c r="AK68" s="227" t="s">
        <v>37</v>
      </c>
      <c r="AL68" s="226">
        <v>0</v>
      </c>
      <c r="AM68" s="227">
        <v>0</v>
      </c>
      <c r="AN68" s="226" t="s">
        <v>37</v>
      </c>
      <c r="AO68" s="227" t="s">
        <v>37</v>
      </c>
      <c r="AP68" s="226">
        <v>151</v>
      </c>
      <c r="AQ68" s="230">
        <v>151</v>
      </c>
      <c r="AR68" s="809">
        <v>286.5</v>
      </c>
      <c r="AS68" s="810">
        <v>320.10000000000002</v>
      </c>
      <c r="AT68" s="514">
        <v>0.13124141090242786</v>
      </c>
      <c r="AU68" s="811">
        <v>0.14497282608695652</v>
      </c>
      <c r="AV68" s="812" t="s">
        <v>37</v>
      </c>
      <c r="AW68" s="813" t="s">
        <v>37</v>
      </c>
      <c r="AX68" s="814">
        <v>43261.5</v>
      </c>
      <c r="AY68" s="815">
        <v>48335.100000000006</v>
      </c>
      <c r="AZ68" s="816" t="s">
        <v>37</v>
      </c>
      <c r="BA68" s="813" t="s">
        <v>37</v>
      </c>
      <c r="BB68" s="812">
        <v>43261.5</v>
      </c>
      <c r="BC68" s="813">
        <v>48335.100000000006</v>
      </c>
      <c r="BD68" s="812" t="s">
        <v>37</v>
      </c>
      <c r="BE68" s="813" t="s">
        <v>37</v>
      </c>
      <c r="BF68" s="812">
        <v>0</v>
      </c>
      <c r="BG68" s="813">
        <v>0</v>
      </c>
      <c r="BH68" s="812" t="s">
        <v>37</v>
      </c>
      <c r="BI68" s="813" t="s">
        <v>37</v>
      </c>
      <c r="BJ68" s="812">
        <v>151</v>
      </c>
      <c r="BK68" s="815">
        <v>151</v>
      </c>
      <c r="BL68" s="809">
        <v>243.1</v>
      </c>
      <c r="BM68" s="810">
        <v>231.70000000000002</v>
      </c>
      <c r="BN68" s="514">
        <v>0.11004979628791307</v>
      </c>
      <c r="BO68" s="811">
        <v>0.10488909008601177</v>
      </c>
      <c r="BP68" s="812" t="s">
        <v>37</v>
      </c>
      <c r="BQ68" s="813" t="s">
        <v>37</v>
      </c>
      <c r="BR68" s="814">
        <v>36708.1</v>
      </c>
      <c r="BS68" s="815">
        <v>34986.700000000004</v>
      </c>
      <c r="BT68" s="816" t="s">
        <v>37</v>
      </c>
      <c r="BU68" s="813"/>
      <c r="BV68" s="812">
        <v>36708.1</v>
      </c>
      <c r="BW68" s="813">
        <v>34986.700000000004</v>
      </c>
      <c r="BX68" s="812" t="s">
        <v>37</v>
      </c>
      <c r="BY68" s="813" t="s">
        <v>37</v>
      </c>
      <c r="BZ68" s="812">
        <v>0</v>
      </c>
      <c r="CA68" s="813">
        <v>0</v>
      </c>
      <c r="CB68" s="812" t="s">
        <v>37</v>
      </c>
      <c r="CC68" s="813" t="s">
        <v>37</v>
      </c>
      <c r="CD68" s="812">
        <v>151</v>
      </c>
      <c r="CE68" s="815">
        <v>151</v>
      </c>
      <c r="CF68" s="809">
        <f t="shared" si="42"/>
        <v>990.1</v>
      </c>
      <c r="CG68" s="810">
        <f t="shared" si="43"/>
        <v>1016.5</v>
      </c>
      <c r="CH68" s="817">
        <f t="shared" ref="CH68:CI71" si="59">(CF68/8784)*100</f>
        <v>11.27163023679417</v>
      </c>
      <c r="CI68" s="818">
        <f t="shared" si="59"/>
        <v>11.572176684881603</v>
      </c>
      <c r="CJ68" s="226" t="s">
        <v>37</v>
      </c>
      <c r="CK68" s="227" t="s">
        <v>37</v>
      </c>
      <c r="CL68" s="816">
        <f t="shared" si="44"/>
        <v>149505.1</v>
      </c>
      <c r="CM68" s="816">
        <f t="shared" si="45"/>
        <v>153491.5</v>
      </c>
      <c r="CN68" s="812" t="s">
        <v>37</v>
      </c>
      <c r="CO68" s="813" t="s">
        <v>37</v>
      </c>
      <c r="CP68" s="816">
        <f t="shared" si="46"/>
        <v>149505.1</v>
      </c>
      <c r="CQ68" s="816">
        <f t="shared" si="47"/>
        <v>153491.5</v>
      </c>
      <c r="CR68" s="812" t="s">
        <v>37</v>
      </c>
      <c r="CS68" s="813" t="s">
        <v>37</v>
      </c>
      <c r="CT68" s="816">
        <f t="shared" si="52"/>
        <v>0</v>
      </c>
      <c r="CU68" s="816">
        <f t="shared" si="53"/>
        <v>0</v>
      </c>
      <c r="CV68" s="812" t="s">
        <v>37</v>
      </c>
      <c r="CW68" s="813" t="s">
        <v>37</v>
      </c>
      <c r="CX68" s="816">
        <f t="shared" si="48"/>
        <v>151</v>
      </c>
      <c r="CY68" s="819">
        <f t="shared" si="48"/>
        <v>151</v>
      </c>
      <c r="CZ68" s="820">
        <f t="shared" si="57"/>
        <v>26.399999999999977</v>
      </c>
      <c r="DA68" s="514">
        <f t="shared" si="58"/>
        <v>2.6663973336026641E-2</v>
      </c>
      <c r="DB68" s="812" t="s">
        <v>37</v>
      </c>
      <c r="DC68" s="813" t="s">
        <v>37</v>
      </c>
      <c r="DD68" s="816">
        <f t="shared" si="49"/>
        <v>3986.3999999999942</v>
      </c>
      <c r="DE68" s="514">
        <f t="shared" si="54"/>
        <v>2.6663973336026624E-2</v>
      </c>
      <c r="DF68" s="816" t="s">
        <v>37</v>
      </c>
      <c r="DG68" s="813" t="s">
        <v>37</v>
      </c>
      <c r="DH68" s="814">
        <f t="shared" si="55"/>
        <v>3986.3999999999942</v>
      </c>
      <c r="DI68" s="514">
        <f t="shared" si="56"/>
        <v>2.6663973336026624E-2</v>
      </c>
      <c r="DJ68" s="812" t="s">
        <v>37</v>
      </c>
      <c r="DK68" s="813" t="s">
        <v>37</v>
      </c>
      <c r="DL68" s="816">
        <f>CU68-CT68</f>
        <v>0</v>
      </c>
      <c r="DM68" s="515" t="s">
        <v>37</v>
      </c>
      <c r="DN68" s="814" t="s">
        <v>37</v>
      </c>
      <c r="DO68" s="813" t="s">
        <v>37</v>
      </c>
      <c r="DP68" s="814">
        <f t="shared" si="50"/>
        <v>0</v>
      </c>
      <c r="DQ68" s="516">
        <f t="shared" si="51"/>
        <v>0</v>
      </c>
    </row>
    <row r="69" spans="1:123" x14ac:dyDescent="0.3">
      <c r="A69" s="24"/>
      <c r="B69" s="25"/>
      <c r="C69" s="372" t="s">
        <v>44</v>
      </c>
      <c r="D69" s="231"/>
      <c r="E69" s="232">
        <v>0.9</v>
      </c>
      <c r="F69" s="233">
        <v>0</v>
      </c>
      <c r="G69" s="426">
        <v>4.1227668346312414E-4</v>
      </c>
      <c r="H69" s="234" t="s">
        <v>37</v>
      </c>
      <c r="I69" s="235" t="s">
        <v>37</v>
      </c>
      <c r="J69" s="236">
        <v>0</v>
      </c>
      <c r="K69" s="393">
        <v>0</v>
      </c>
      <c r="L69" s="237" t="s">
        <v>37</v>
      </c>
      <c r="M69" s="235" t="s">
        <v>37</v>
      </c>
      <c r="N69" s="234"/>
      <c r="O69" s="235"/>
      <c r="P69" s="234" t="s">
        <v>37</v>
      </c>
      <c r="Q69" s="235" t="s">
        <v>37</v>
      </c>
      <c r="R69" s="234">
        <v>0</v>
      </c>
      <c r="S69" s="235">
        <v>0</v>
      </c>
      <c r="T69" s="234" t="s">
        <v>37</v>
      </c>
      <c r="U69" s="235" t="s">
        <v>37</v>
      </c>
      <c r="V69" s="234" t="s">
        <v>37</v>
      </c>
      <c r="W69" s="245" t="s">
        <v>37</v>
      </c>
      <c r="X69" s="231">
        <v>0</v>
      </c>
      <c r="Y69" s="232">
        <v>0</v>
      </c>
      <c r="Z69" s="233">
        <v>0</v>
      </c>
      <c r="AA69" s="426">
        <v>0</v>
      </c>
      <c r="AB69" s="234" t="s">
        <v>37</v>
      </c>
      <c r="AC69" s="235" t="s">
        <v>37</v>
      </c>
      <c r="AD69" s="236">
        <v>0</v>
      </c>
      <c r="AE69" s="393">
        <v>0</v>
      </c>
      <c r="AF69" s="237" t="s">
        <v>37</v>
      </c>
      <c r="AG69" s="235" t="s">
        <v>37</v>
      </c>
      <c r="AH69" s="234">
        <v>0</v>
      </c>
      <c r="AI69" s="235">
        <v>0</v>
      </c>
      <c r="AJ69" s="234" t="s">
        <v>37</v>
      </c>
      <c r="AK69" s="235" t="s">
        <v>37</v>
      </c>
      <c r="AL69" s="234">
        <v>0</v>
      </c>
      <c r="AM69" s="235">
        <v>0</v>
      </c>
      <c r="AN69" s="234" t="s">
        <v>37</v>
      </c>
      <c r="AO69" s="235" t="s">
        <v>37</v>
      </c>
      <c r="AP69" s="234">
        <v>0</v>
      </c>
      <c r="AQ69" s="245" t="s">
        <v>37</v>
      </c>
      <c r="AR69" s="821">
        <v>0</v>
      </c>
      <c r="AS69" s="822">
        <v>0</v>
      </c>
      <c r="AT69" s="823" t="s">
        <v>37</v>
      </c>
      <c r="AU69" s="824">
        <v>0</v>
      </c>
      <c r="AV69" s="825" t="s">
        <v>37</v>
      </c>
      <c r="AW69" s="826" t="s">
        <v>37</v>
      </c>
      <c r="AX69" s="827">
        <v>0</v>
      </c>
      <c r="AY69" s="828">
        <v>0</v>
      </c>
      <c r="AZ69" s="829" t="s">
        <v>37</v>
      </c>
      <c r="BA69" s="826" t="s">
        <v>37</v>
      </c>
      <c r="BB69" s="825">
        <v>0</v>
      </c>
      <c r="BC69" s="826">
        <v>0</v>
      </c>
      <c r="BD69" s="825" t="s">
        <v>37</v>
      </c>
      <c r="BE69" s="826" t="s">
        <v>37</v>
      </c>
      <c r="BF69" s="825">
        <v>0</v>
      </c>
      <c r="BG69" s="826">
        <v>0</v>
      </c>
      <c r="BH69" s="825" t="s">
        <v>37</v>
      </c>
      <c r="BI69" s="826" t="s">
        <v>37</v>
      </c>
      <c r="BJ69" s="825" t="s">
        <v>37</v>
      </c>
      <c r="BK69" s="830" t="s">
        <v>37</v>
      </c>
      <c r="BL69" s="821">
        <v>0</v>
      </c>
      <c r="BM69" s="822">
        <v>0</v>
      </c>
      <c r="BN69" s="823">
        <v>0</v>
      </c>
      <c r="BO69" s="824">
        <v>0</v>
      </c>
      <c r="BP69" s="825" t="s">
        <v>37</v>
      </c>
      <c r="BQ69" s="826" t="s">
        <v>37</v>
      </c>
      <c r="BR69" s="827">
        <v>0</v>
      </c>
      <c r="BS69" s="828">
        <v>0</v>
      </c>
      <c r="BT69" s="829" t="s">
        <v>37</v>
      </c>
      <c r="BU69" s="826"/>
      <c r="BV69" s="825">
        <v>0</v>
      </c>
      <c r="BW69" s="826">
        <v>0</v>
      </c>
      <c r="BX69" s="825" t="s">
        <v>37</v>
      </c>
      <c r="BY69" s="826" t="s">
        <v>37</v>
      </c>
      <c r="BZ69" s="825">
        <v>0</v>
      </c>
      <c r="CA69" s="826">
        <v>0</v>
      </c>
      <c r="CB69" s="825" t="s">
        <v>37</v>
      </c>
      <c r="CC69" s="826" t="s">
        <v>37</v>
      </c>
      <c r="CD69" s="825" t="s">
        <v>37</v>
      </c>
      <c r="CE69" s="831" t="s">
        <v>37</v>
      </c>
      <c r="CF69" s="832">
        <f t="shared" si="42"/>
        <v>0</v>
      </c>
      <c r="CG69" s="833">
        <f t="shared" si="43"/>
        <v>0.9</v>
      </c>
      <c r="CH69" s="834">
        <f t="shared" si="59"/>
        <v>0</v>
      </c>
      <c r="CI69" s="835">
        <f t="shared" si="59"/>
        <v>1.0245901639344262E-2</v>
      </c>
      <c r="CJ69" s="234" t="s">
        <v>37</v>
      </c>
      <c r="CK69" s="235" t="s">
        <v>37</v>
      </c>
      <c r="CL69" s="836">
        <f t="shared" si="44"/>
        <v>0</v>
      </c>
      <c r="CM69" s="836">
        <f t="shared" si="45"/>
        <v>0</v>
      </c>
      <c r="CN69" s="837" t="s">
        <v>37</v>
      </c>
      <c r="CO69" s="838" t="s">
        <v>37</v>
      </c>
      <c r="CP69" s="836">
        <f t="shared" si="46"/>
        <v>0</v>
      </c>
      <c r="CQ69" s="836">
        <f t="shared" si="47"/>
        <v>0</v>
      </c>
      <c r="CR69" s="837" t="s">
        <v>37</v>
      </c>
      <c r="CS69" s="838" t="s">
        <v>37</v>
      </c>
      <c r="CT69" s="836">
        <f t="shared" si="52"/>
        <v>0</v>
      </c>
      <c r="CU69" s="836">
        <f t="shared" si="53"/>
        <v>0</v>
      </c>
      <c r="CV69" s="837" t="s">
        <v>37</v>
      </c>
      <c r="CW69" s="838" t="s">
        <v>37</v>
      </c>
      <c r="CX69" s="836">
        <v>0</v>
      </c>
      <c r="CY69" s="830">
        <f t="shared" ref="CY69:CY89" si="60">CM69/CG69</f>
        <v>0</v>
      </c>
      <c r="CZ69" s="839">
        <f t="shared" si="57"/>
        <v>0.9</v>
      </c>
      <c r="DA69" s="517">
        <v>0</v>
      </c>
      <c r="DB69" s="837" t="s">
        <v>37</v>
      </c>
      <c r="DC69" s="838" t="s">
        <v>37</v>
      </c>
      <c r="DD69" s="836">
        <f t="shared" si="49"/>
        <v>0</v>
      </c>
      <c r="DE69" s="517" t="s">
        <v>37</v>
      </c>
      <c r="DF69" s="836" t="s">
        <v>37</v>
      </c>
      <c r="DG69" s="838" t="s">
        <v>37</v>
      </c>
      <c r="DH69" s="840">
        <f t="shared" si="55"/>
        <v>0</v>
      </c>
      <c r="DI69" s="517" t="s">
        <v>37</v>
      </c>
      <c r="DJ69" s="837" t="s">
        <v>37</v>
      </c>
      <c r="DK69" s="838" t="s">
        <v>37</v>
      </c>
      <c r="DL69" s="836" t="s">
        <v>37</v>
      </c>
      <c r="DM69" s="518" t="s">
        <v>37</v>
      </c>
      <c r="DN69" s="840" t="s">
        <v>37</v>
      </c>
      <c r="DO69" s="838" t="s">
        <v>37</v>
      </c>
      <c r="DP69" s="840">
        <f t="shared" si="50"/>
        <v>0</v>
      </c>
      <c r="DQ69" s="519" t="s">
        <v>37</v>
      </c>
    </row>
    <row r="70" spans="1:123" x14ac:dyDescent="0.3">
      <c r="A70" s="26"/>
      <c r="B70" s="25"/>
      <c r="C70" s="372" t="s">
        <v>40</v>
      </c>
      <c r="D70" s="239">
        <v>292.3</v>
      </c>
      <c r="E70" s="240">
        <v>290.3</v>
      </c>
      <c r="F70" s="241">
        <v>0.13389830508474576</v>
      </c>
      <c r="G70" s="335">
        <v>0.13298213467704995</v>
      </c>
      <c r="H70" s="238" t="s">
        <v>37</v>
      </c>
      <c r="I70" s="242" t="s">
        <v>37</v>
      </c>
      <c r="J70" s="236">
        <v>7892.1</v>
      </c>
      <c r="K70" s="394">
        <v>7838.1</v>
      </c>
      <c r="L70" s="243" t="s">
        <v>37</v>
      </c>
      <c r="M70" s="242" t="s">
        <v>37</v>
      </c>
      <c r="N70" s="238">
        <v>7892.1</v>
      </c>
      <c r="O70" s="242">
        <v>7838.1</v>
      </c>
      <c r="P70" s="238" t="s">
        <v>37</v>
      </c>
      <c r="Q70" s="242" t="s">
        <v>37</v>
      </c>
      <c r="R70" s="238">
        <v>0</v>
      </c>
      <c r="S70" s="242">
        <v>0</v>
      </c>
      <c r="T70" s="238" t="s">
        <v>37</v>
      </c>
      <c r="U70" s="242" t="s">
        <v>37</v>
      </c>
      <c r="V70" s="238">
        <v>27</v>
      </c>
      <c r="W70" s="245">
        <v>27</v>
      </c>
      <c r="X70" s="239">
        <v>448.4</v>
      </c>
      <c r="Y70" s="240">
        <v>441.2</v>
      </c>
      <c r="Z70" s="241">
        <v>0.2053113553113553</v>
      </c>
      <c r="AA70" s="335">
        <v>0.20201465201465202</v>
      </c>
      <c r="AB70" s="238" t="s">
        <v>37</v>
      </c>
      <c r="AC70" s="242" t="s">
        <v>37</v>
      </c>
      <c r="AD70" s="236">
        <v>12106.8</v>
      </c>
      <c r="AE70" s="394">
        <v>11912.4</v>
      </c>
      <c r="AF70" s="243" t="s">
        <v>37</v>
      </c>
      <c r="AG70" s="242" t="s">
        <v>37</v>
      </c>
      <c r="AH70" s="234">
        <v>12106.8</v>
      </c>
      <c r="AI70" s="242">
        <v>11912.4</v>
      </c>
      <c r="AJ70" s="238" t="s">
        <v>37</v>
      </c>
      <c r="AK70" s="242" t="s">
        <v>37</v>
      </c>
      <c r="AL70" s="238">
        <v>0</v>
      </c>
      <c r="AM70" s="242">
        <v>0</v>
      </c>
      <c r="AN70" s="238" t="s">
        <v>37</v>
      </c>
      <c r="AO70" s="242" t="s">
        <v>37</v>
      </c>
      <c r="AP70" s="238">
        <v>27</v>
      </c>
      <c r="AQ70" s="245">
        <v>27</v>
      </c>
      <c r="AR70" s="832">
        <v>774.5</v>
      </c>
      <c r="AS70" s="833">
        <v>779.5</v>
      </c>
      <c r="AT70" s="517">
        <v>0.35478699038021072</v>
      </c>
      <c r="AU70" s="841">
        <v>0.3530344202898551</v>
      </c>
      <c r="AV70" s="837" t="s">
        <v>37</v>
      </c>
      <c r="AW70" s="838" t="s">
        <v>37</v>
      </c>
      <c r="AX70" s="827">
        <v>20911.5</v>
      </c>
      <c r="AY70" s="831">
        <v>21046.5</v>
      </c>
      <c r="AZ70" s="836" t="s">
        <v>37</v>
      </c>
      <c r="BA70" s="838" t="s">
        <v>37</v>
      </c>
      <c r="BB70" s="837">
        <v>20911.5</v>
      </c>
      <c r="BC70" s="838">
        <v>21046.5</v>
      </c>
      <c r="BD70" s="837" t="s">
        <v>37</v>
      </c>
      <c r="BE70" s="838" t="s">
        <v>37</v>
      </c>
      <c r="BF70" s="837">
        <v>0</v>
      </c>
      <c r="BG70" s="838">
        <v>0</v>
      </c>
      <c r="BH70" s="837" t="s">
        <v>37</v>
      </c>
      <c r="BI70" s="838" t="s">
        <v>37</v>
      </c>
      <c r="BJ70" s="837">
        <v>27</v>
      </c>
      <c r="BK70" s="831">
        <v>27</v>
      </c>
      <c r="BL70" s="832">
        <v>280.39999999999998</v>
      </c>
      <c r="BM70" s="833">
        <v>273.60000000000002</v>
      </c>
      <c r="BN70" s="517">
        <v>0.12693526482571299</v>
      </c>
      <c r="BO70" s="841">
        <v>0.12385694884563152</v>
      </c>
      <c r="BP70" s="837" t="s">
        <v>37</v>
      </c>
      <c r="BQ70" s="838" t="s">
        <v>37</v>
      </c>
      <c r="BR70" s="827">
        <v>7570.7999999999993</v>
      </c>
      <c r="BS70" s="831">
        <v>7387.2000000000007</v>
      </c>
      <c r="BT70" s="836" t="s">
        <v>37</v>
      </c>
      <c r="BU70" s="838"/>
      <c r="BV70" s="837">
        <v>7570.7999999999993</v>
      </c>
      <c r="BW70" s="838">
        <v>7387.2000000000007</v>
      </c>
      <c r="BX70" s="837" t="s">
        <v>37</v>
      </c>
      <c r="BY70" s="838" t="s">
        <v>37</v>
      </c>
      <c r="BZ70" s="837">
        <v>0</v>
      </c>
      <c r="CA70" s="838">
        <v>0</v>
      </c>
      <c r="CB70" s="837" t="s">
        <v>37</v>
      </c>
      <c r="CC70" s="838" t="s">
        <v>37</v>
      </c>
      <c r="CD70" s="837">
        <v>27</v>
      </c>
      <c r="CE70" s="831">
        <v>27</v>
      </c>
      <c r="CF70" s="832">
        <f t="shared" si="42"/>
        <v>1795.6</v>
      </c>
      <c r="CG70" s="833">
        <f t="shared" si="43"/>
        <v>1784.6</v>
      </c>
      <c r="CH70" s="834">
        <f t="shared" si="59"/>
        <v>20.441712204007285</v>
      </c>
      <c r="CI70" s="835">
        <f t="shared" si="59"/>
        <v>20.31648451730419</v>
      </c>
      <c r="CJ70" s="238" t="s">
        <v>37</v>
      </c>
      <c r="CK70" s="242" t="s">
        <v>37</v>
      </c>
      <c r="CL70" s="836">
        <f t="shared" si="44"/>
        <v>48481.2</v>
      </c>
      <c r="CM70" s="836">
        <f t="shared" si="45"/>
        <v>48184.2</v>
      </c>
      <c r="CN70" s="837" t="s">
        <v>37</v>
      </c>
      <c r="CO70" s="838" t="s">
        <v>37</v>
      </c>
      <c r="CP70" s="836">
        <f t="shared" si="46"/>
        <v>48481.2</v>
      </c>
      <c r="CQ70" s="836">
        <f t="shared" si="47"/>
        <v>48184.2</v>
      </c>
      <c r="CR70" s="837" t="s">
        <v>37</v>
      </c>
      <c r="CS70" s="838" t="s">
        <v>37</v>
      </c>
      <c r="CT70" s="836">
        <f t="shared" si="52"/>
        <v>0</v>
      </c>
      <c r="CU70" s="836">
        <f t="shared" si="53"/>
        <v>0</v>
      </c>
      <c r="CV70" s="837" t="s">
        <v>37</v>
      </c>
      <c r="CW70" s="838" t="s">
        <v>37</v>
      </c>
      <c r="CX70" s="836">
        <f t="shared" ref="CX70:CX89" si="61">CL70/CF70</f>
        <v>27</v>
      </c>
      <c r="CY70" s="830">
        <f t="shared" si="60"/>
        <v>27</v>
      </c>
      <c r="CZ70" s="839">
        <f t="shared" si="57"/>
        <v>-11</v>
      </c>
      <c r="DA70" s="517">
        <f t="shared" si="58"/>
        <v>-6.126085987970595E-3</v>
      </c>
      <c r="DB70" s="837" t="s">
        <v>37</v>
      </c>
      <c r="DC70" s="838" t="s">
        <v>37</v>
      </c>
      <c r="DD70" s="836">
        <f t="shared" si="49"/>
        <v>-297</v>
      </c>
      <c r="DE70" s="517">
        <f t="shared" si="54"/>
        <v>-6.126085987970595E-3</v>
      </c>
      <c r="DF70" s="836" t="s">
        <v>37</v>
      </c>
      <c r="DG70" s="838" t="s">
        <v>37</v>
      </c>
      <c r="DH70" s="840">
        <f t="shared" si="55"/>
        <v>-297</v>
      </c>
      <c r="DI70" s="517">
        <f t="shared" si="56"/>
        <v>-6.126085987970595E-3</v>
      </c>
      <c r="DJ70" s="837" t="s">
        <v>37</v>
      </c>
      <c r="DK70" s="838" t="s">
        <v>37</v>
      </c>
      <c r="DL70" s="836" t="s">
        <v>37</v>
      </c>
      <c r="DM70" s="518" t="s">
        <v>37</v>
      </c>
      <c r="DN70" s="840" t="s">
        <v>37</v>
      </c>
      <c r="DO70" s="838" t="s">
        <v>37</v>
      </c>
      <c r="DP70" s="840">
        <f t="shared" si="50"/>
        <v>0</v>
      </c>
      <c r="DQ70" s="519">
        <f t="shared" si="51"/>
        <v>0</v>
      </c>
    </row>
    <row r="71" spans="1:123" x14ac:dyDescent="0.3">
      <c r="A71" s="27"/>
      <c r="B71" s="28"/>
      <c r="C71" s="373" t="s">
        <v>41</v>
      </c>
      <c r="D71" s="246">
        <v>47.7</v>
      </c>
      <c r="E71" s="247">
        <v>75.899999999999991</v>
      </c>
      <c r="F71" s="248">
        <v>2.185066422354558E-2</v>
      </c>
      <c r="G71" s="336">
        <v>3.47686669720568E-2</v>
      </c>
      <c r="H71" s="249" t="s">
        <v>37</v>
      </c>
      <c r="I71" s="250" t="s">
        <v>37</v>
      </c>
      <c r="J71" s="251">
        <v>4535.2000000000007</v>
      </c>
      <c r="K71" s="395">
        <v>7216.3874213836471</v>
      </c>
      <c r="L71" s="252" t="s">
        <v>37</v>
      </c>
      <c r="M71" s="250" t="s">
        <v>37</v>
      </c>
      <c r="N71" s="249">
        <v>4535.2000000000007</v>
      </c>
      <c r="O71" s="250">
        <v>7216.3874213836471</v>
      </c>
      <c r="P71" s="249" t="s">
        <v>37</v>
      </c>
      <c r="Q71" s="250" t="s">
        <v>37</v>
      </c>
      <c r="R71" s="249">
        <v>0</v>
      </c>
      <c r="S71" s="250">
        <v>0</v>
      </c>
      <c r="T71" s="249" t="s">
        <v>37</v>
      </c>
      <c r="U71" s="250" t="s">
        <v>37</v>
      </c>
      <c r="V71" s="249">
        <v>95.077568134171912</v>
      </c>
      <c r="W71" s="253">
        <v>95.077568134171912</v>
      </c>
      <c r="X71" s="246">
        <v>73.5</v>
      </c>
      <c r="Y71" s="247">
        <v>117.8</v>
      </c>
      <c r="Z71" s="248">
        <v>3.3653846153846152E-2</v>
      </c>
      <c r="AA71" s="336">
        <v>5.3937728937728933E-2</v>
      </c>
      <c r="AB71" s="249" t="s">
        <v>37</v>
      </c>
      <c r="AC71" s="250" t="s">
        <v>37</v>
      </c>
      <c r="AD71" s="251">
        <v>6496</v>
      </c>
      <c r="AE71" s="395">
        <v>10411.27619047619</v>
      </c>
      <c r="AF71" s="252" t="s">
        <v>37</v>
      </c>
      <c r="AG71" s="250" t="s">
        <v>37</v>
      </c>
      <c r="AH71" s="249">
        <v>6496</v>
      </c>
      <c r="AI71" s="250">
        <v>10411.27619047619</v>
      </c>
      <c r="AJ71" s="249" t="s">
        <v>37</v>
      </c>
      <c r="AK71" s="250" t="s">
        <v>37</v>
      </c>
      <c r="AL71" s="249">
        <v>0</v>
      </c>
      <c r="AM71" s="250">
        <v>0</v>
      </c>
      <c r="AN71" s="249" t="s">
        <v>37</v>
      </c>
      <c r="AO71" s="250" t="s">
        <v>37</v>
      </c>
      <c r="AP71" s="249">
        <v>88.38095238095238</v>
      </c>
      <c r="AQ71" s="253">
        <v>88.38095238095238</v>
      </c>
      <c r="AR71" s="842">
        <v>99.7</v>
      </c>
      <c r="AS71" s="843">
        <v>149.9</v>
      </c>
      <c r="AT71" s="520">
        <v>4.5671094823637196E-2</v>
      </c>
      <c r="AU71" s="844">
        <v>6.7889492753623187E-2</v>
      </c>
      <c r="AV71" s="845" t="s">
        <v>37</v>
      </c>
      <c r="AW71" s="846" t="s">
        <v>37</v>
      </c>
      <c r="AX71" s="847">
        <v>8487.2000000000007</v>
      </c>
      <c r="AY71" s="848">
        <v>12760.594583751254</v>
      </c>
      <c r="AZ71" s="849" t="s">
        <v>37</v>
      </c>
      <c r="BA71" s="846" t="s">
        <v>37</v>
      </c>
      <c r="BB71" s="845">
        <v>8487.2000000000007</v>
      </c>
      <c r="BC71" s="846">
        <v>12760.594583751254</v>
      </c>
      <c r="BD71" s="845" t="s">
        <v>37</v>
      </c>
      <c r="BE71" s="846" t="s">
        <v>37</v>
      </c>
      <c r="BF71" s="845">
        <v>0</v>
      </c>
      <c r="BG71" s="846">
        <v>0</v>
      </c>
      <c r="BH71" s="845" t="s">
        <v>37</v>
      </c>
      <c r="BI71" s="846" t="s">
        <v>37</v>
      </c>
      <c r="BJ71" s="845">
        <v>85.127382146439317</v>
      </c>
      <c r="BK71" s="848">
        <v>85.127382146439317</v>
      </c>
      <c r="BL71" s="842">
        <v>84.2</v>
      </c>
      <c r="BM71" s="843">
        <v>96.4</v>
      </c>
      <c r="BN71" s="520">
        <v>3.8116794929832505E-2</v>
      </c>
      <c r="BO71" s="844">
        <v>4.3639655952919874E-2</v>
      </c>
      <c r="BP71" s="845" t="s">
        <v>37</v>
      </c>
      <c r="BQ71" s="846" t="s">
        <v>37</v>
      </c>
      <c r="BR71" s="847">
        <v>7309.2</v>
      </c>
      <c r="BS71" s="848">
        <v>8368.2527315914485</v>
      </c>
      <c r="BT71" s="849" t="s">
        <v>37</v>
      </c>
      <c r="BU71" s="846"/>
      <c r="BV71" s="845">
        <v>7309.2</v>
      </c>
      <c r="BW71" s="846">
        <v>8368.2527315914485</v>
      </c>
      <c r="BX71" s="845" t="s">
        <v>37</v>
      </c>
      <c r="BY71" s="846" t="s">
        <v>37</v>
      </c>
      <c r="BZ71" s="845">
        <v>0</v>
      </c>
      <c r="CA71" s="846">
        <v>0</v>
      </c>
      <c r="CB71" s="845" t="s">
        <v>37</v>
      </c>
      <c r="CC71" s="846" t="s">
        <v>37</v>
      </c>
      <c r="CD71" s="845">
        <v>86.807600950118754</v>
      </c>
      <c r="CE71" s="848">
        <v>86.807600950118754</v>
      </c>
      <c r="CF71" s="842">
        <f t="shared" si="42"/>
        <v>305.10000000000002</v>
      </c>
      <c r="CG71" s="843">
        <f t="shared" si="43"/>
        <v>440</v>
      </c>
      <c r="CH71" s="850">
        <f t="shared" si="59"/>
        <v>3.4733606557377055</v>
      </c>
      <c r="CI71" s="851">
        <f t="shared" si="59"/>
        <v>5.0091074681238617</v>
      </c>
      <c r="CJ71" s="249" t="s">
        <v>37</v>
      </c>
      <c r="CK71" s="250" t="s">
        <v>37</v>
      </c>
      <c r="CL71" s="849">
        <f t="shared" si="44"/>
        <v>26827.600000000002</v>
      </c>
      <c r="CM71" s="849">
        <f t="shared" si="45"/>
        <v>38756.510927202537</v>
      </c>
      <c r="CN71" s="845" t="s">
        <v>37</v>
      </c>
      <c r="CO71" s="846" t="s">
        <v>37</v>
      </c>
      <c r="CP71" s="849">
        <f t="shared" si="46"/>
        <v>26827.600000000002</v>
      </c>
      <c r="CQ71" s="849">
        <f t="shared" si="47"/>
        <v>38756.510927202537</v>
      </c>
      <c r="CR71" s="845" t="s">
        <v>37</v>
      </c>
      <c r="CS71" s="846" t="s">
        <v>37</v>
      </c>
      <c r="CT71" s="849">
        <f t="shared" si="52"/>
        <v>0</v>
      </c>
      <c r="CU71" s="849">
        <f t="shared" si="53"/>
        <v>0</v>
      </c>
      <c r="CV71" s="845" t="s">
        <v>37</v>
      </c>
      <c r="CW71" s="846" t="s">
        <v>37</v>
      </c>
      <c r="CX71" s="849">
        <f t="shared" si="61"/>
        <v>87.930514585381843</v>
      </c>
      <c r="CY71" s="852">
        <f t="shared" si="60"/>
        <v>88.082979380005767</v>
      </c>
      <c r="CZ71" s="853">
        <f t="shared" si="57"/>
        <v>134.89999999999998</v>
      </c>
      <c r="DA71" s="520">
        <f t="shared" si="58"/>
        <v>0.4421501147164863</v>
      </c>
      <c r="DB71" s="845" t="s">
        <v>37</v>
      </c>
      <c r="DC71" s="846" t="s">
        <v>37</v>
      </c>
      <c r="DD71" s="849">
        <f t="shared" si="49"/>
        <v>11928.910927202534</v>
      </c>
      <c r="DE71" s="520">
        <f t="shared" si="54"/>
        <v>0.44465069283881276</v>
      </c>
      <c r="DF71" s="849" t="s">
        <v>37</v>
      </c>
      <c r="DG71" s="846" t="s">
        <v>37</v>
      </c>
      <c r="DH71" s="847">
        <f t="shared" si="55"/>
        <v>11928.910927202534</v>
      </c>
      <c r="DI71" s="520">
        <f t="shared" si="56"/>
        <v>0.44465069283881276</v>
      </c>
      <c r="DJ71" s="845" t="s">
        <v>37</v>
      </c>
      <c r="DK71" s="846" t="s">
        <v>37</v>
      </c>
      <c r="DL71" s="849" t="s">
        <v>37</v>
      </c>
      <c r="DM71" s="521" t="s">
        <v>37</v>
      </c>
      <c r="DN71" s="847" t="s">
        <v>37</v>
      </c>
      <c r="DO71" s="846" t="s">
        <v>37</v>
      </c>
      <c r="DP71" s="847">
        <f t="shared" si="50"/>
        <v>0.15246479462392415</v>
      </c>
      <c r="DQ71" s="522">
        <f t="shared" si="51"/>
        <v>1.7339236025495854E-3</v>
      </c>
    </row>
    <row r="72" spans="1:123" x14ac:dyDescent="0.3">
      <c r="A72" s="29" t="s">
        <v>59</v>
      </c>
      <c r="B72" s="30" t="s">
        <v>60</v>
      </c>
      <c r="C72" s="31"/>
      <c r="D72" s="260">
        <v>98.300000000000011</v>
      </c>
      <c r="E72" s="323">
        <v>89.9</v>
      </c>
      <c r="F72" s="427">
        <v>8.9388827760550713E-3</v>
      </c>
      <c r="G72" s="185">
        <v>8.1901499553595838E-3</v>
      </c>
      <c r="H72" s="104" t="s">
        <v>37</v>
      </c>
      <c r="I72" s="183" t="s">
        <v>37</v>
      </c>
      <c r="J72" s="104">
        <v>9289</v>
      </c>
      <c r="K72" s="125">
        <v>9076</v>
      </c>
      <c r="L72" s="110" t="s">
        <v>37</v>
      </c>
      <c r="M72" s="428" t="s">
        <v>37</v>
      </c>
      <c r="N72" s="429">
        <v>9289</v>
      </c>
      <c r="O72" s="125">
        <v>9076</v>
      </c>
      <c r="P72" s="104" t="s">
        <v>37</v>
      </c>
      <c r="Q72" s="183" t="s">
        <v>37</v>
      </c>
      <c r="R72" s="124">
        <v>0</v>
      </c>
      <c r="S72" s="125">
        <v>0</v>
      </c>
      <c r="T72" s="104" t="s">
        <v>37</v>
      </c>
      <c r="U72" s="183" t="s">
        <v>37</v>
      </c>
      <c r="V72" s="110">
        <v>94.496439471007108</v>
      </c>
      <c r="W72" s="430">
        <v>100.95661846496107</v>
      </c>
      <c r="X72" s="254">
        <v>102.2</v>
      </c>
      <c r="Y72" s="255">
        <v>90.2</v>
      </c>
      <c r="Z72" s="431">
        <v>9.2893045746643768E-3</v>
      </c>
      <c r="AA72" s="258">
        <v>8.2174808228413169E-3</v>
      </c>
      <c r="AB72" s="130" t="s">
        <v>37</v>
      </c>
      <c r="AC72" s="256" t="s">
        <v>37</v>
      </c>
      <c r="AD72" s="130">
        <v>9368</v>
      </c>
      <c r="AE72" s="257">
        <v>5680.2689610389607</v>
      </c>
      <c r="AF72" s="131" t="s">
        <v>37</v>
      </c>
      <c r="AG72" s="397" t="s">
        <v>37</v>
      </c>
      <c r="AH72" s="398">
        <v>9368</v>
      </c>
      <c r="AI72" s="257">
        <v>5680.2689610389607</v>
      </c>
      <c r="AJ72" s="130" t="s">
        <v>37</v>
      </c>
      <c r="AK72" s="256" t="s">
        <v>37</v>
      </c>
      <c r="AL72" s="259">
        <v>0</v>
      </c>
      <c r="AM72" s="257">
        <v>0</v>
      </c>
      <c r="AN72" s="130" t="s">
        <v>37</v>
      </c>
      <c r="AO72" s="256" t="s">
        <v>37</v>
      </c>
      <c r="AP72" s="131">
        <v>91.663405088062618</v>
      </c>
      <c r="AQ72" s="432">
        <v>62.974156995997348</v>
      </c>
      <c r="AR72" s="854">
        <v>102</v>
      </c>
      <c r="AS72" s="855">
        <v>84.9</v>
      </c>
      <c r="AT72" s="856">
        <v>9.1834805391243276E-3</v>
      </c>
      <c r="AU72" s="172">
        <v>7.6438970369770154E-3</v>
      </c>
      <c r="AV72" s="857" t="s">
        <v>37</v>
      </c>
      <c r="AW72" s="858" t="s">
        <v>37</v>
      </c>
      <c r="AX72" s="857">
        <v>8452</v>
      </c>
      <c r="AY72" s="859">
        <v>8407.7999999999993</v>
      </c>
      <c r="AZ72" s="860" t="s">
        <v>37</v>
      </c>
      <c r="BA72" s="861" t="s">
        <v>37</v>
      </c>
      <c r="BB72" s="862">
        <v>8452</v>
      </c>
      <c r="BC72" s="859">
        <v>8407.7999999999993</v>
      </c>
      <c r="BD72" s="857" t="s">
        <v>37</v>
      </c>
      <c r="BE72" s="858" t="s">
        <v>37</v>
      </c>
      <c r="BF72" s="863">
        <v>0</v>
      </c>
      <c r="BG72" s="859">
        <v>0</v>
      </c>
      <c r="BH72" s="857" t="s">
        <v>37</v>
      </c>
      <c r="BI72" s="858" t="s">
        <v>37</v>
      </c>
      <c r="BJ72" s="860">
        <v>82.862745098039213</v>
      </c>
      <c r="BK72" s="860">
        <v>99.031802120141322</v>
      </c>
      <c r="BL72" s="854">
        <v>103.6</v>
      </c>
      <c r="BM72" s="855">
        <v>88.4</v>
      </c>
      <c r="BN72" s="856">
        <v>9.3359406681145177E-3</v>
      </c>
      <c r="BO72" s="172">
        <v>7.9661887554181802E-3</v>
      </c>
      <c r="BP72" s="857" t="s">
        <v>37</v>
      </c>
      <c r="BQ72" s="858" t="s">
        <v>37</v>
      </c>
      <c r="BR72" s="857">
        <v>8470</v>
      </c>
      <c r="BS72" s="859">
        <v>6806.4400000000005</v>
      </c>
      <c r="BT72" s="860" t="s">
        <v>37</v>
      </c>
      <c r="BU72" s="861"/>
      <c r="BV72" s="862">
        <v>8470</v>
      </c>
      <c r="BW72" s="859">
        <v>6806.4400000000005</v>
      </c>
      <c r="BX72" s="857" t="s">
        <v>37</v>
      </c>
      <c r="BY72" s="858" t="s">
        <v>37</v>
      </c>
      <c r="BZ72" s="863">
        <v>0</v>
      </c>
      <c r="CA72" s="859">
        <v>0</v>
      </c>
      <c r="CB72" s="857" t="s">
        <v>37</v>
      </c>
      <c r="CC72" s="858" t="s">
        <v>37</v>
      </c>
      <c r="CD72" s="860">
        <v>81.756756756756758</v>
      </c>
      <c r="CE72" s="861">
        <v>76.995927601809953</v>
      </c>
      <c r="CF72" s="864">
        <f t="shared" si="42"/>
        <v>406.1</v>
      </c>
      <c r="CG72" s="865">
        <f t="shared" si="43"/>
        <v>353.4</v>
      </c>
      <c r="CH72" s="866">
        <f>CF72/44202.6*100</f>
        <v>0.91872423794075475</v>
      </c>
      <c r="CI72" s="867">
        <f>(CG72/44165)*100</f>
        <v>0.80018113891090226</v>
      </c>
      <c r="CJ72" s="130" t="s">
        <v>37</v>
      </c>
      <c r="CK72" s="256" t="s">
        <v>37</v>
      </c>
      <c r="CL72" s="863">
        <f t="shared" si="44"/>
        <v>35579</v>
      </c>
      <c r="CM72" s="860">
        <f t="shared" si="45"/>
        <v>29970.508961038962</v>
      </c>
      <c r="CN72" s="857" t="s">
        <v>37</v>
      </c>
      <c r="CO72" s="858" t="s">
        <v>37</v>
      </c>
      <c r="CP72" s="863">
        <f t="shared" si="46"/>
        <v>35579</v>
      </c>
      <c r="CQ72" s="859">
        <f t="shared" si="47"/>
        <v>29970.508961038962</v>
      </c>
      <c r="CR72" s="857" t="s">
        <v>37</v>
      </c>
      <c r="CS72" s="858" t="s">
        <v>37</v>
      </c>
      <c r="CT72" s="863">
        <f t="shared" si="52"/>
        <v>0</v>
      </c>
      <c r="CU72" s="859">
        <f t="shared" si="53"/>
        <v>0</v>
      </c>
      <c r="CV72" s="857" t="s">
        <v>37</v>
      </c>
      <c r="CW72" s="858" t="s">
        <v>37</v>
      </c>
      <c r="CX72" s="863">
        <f t="shared" si="61"/>
        <v>87.611425757202653</v>
      </c>
      <c r="CY72" s="868">
        <f t="shared" si="60"/>
        <v>84.80619400407177</v>
      </c>
      <c r="CZ72" s="869">
        <f t="shared" si="57"/>
        <v>-52.700000000000045</v>
      </c>
      <c r="DA72" s="523">
        <f t="shared" si="58"/>
        <v>-0.12977099236641232</v>
      </c>
      <c r="DB72" s="857" t="s">
        <v>37</v>
      </c>
      <c r="DC72" s="858" t="s">
        <v>37</v>
      </c>
      <c r="DD72" s="860">
        <f t="shared" si="49"/>
        <v>-5608.4910389610377</v>
      </c>
      <c r="DE72" s="172">
        <f t="shared" si="54"/>
        <v>-0.15763486997838719</v>
      </c>
      <c r="DF72" s="860" t="s">
        <v>37</v>
      </c>
      <c r="DG72" s="870" t="s">
        <v>37</v>
      </c>
      <c r="DH72" s="860">
        <f t="shared" si="55"/>
        <v>-5608.4910389610377</v>
      </c>
      <c r="DI72" s="172">
        <f t="shared" si="56"/>
        <v>-0.15763486997838719</v>
      </c>
      <c r="DJ72" s="857" t="s">
        <v>37</v>
      </c>
      <c r="DK72" s="858" t="s">
        <v>37</v>
      </c>
      <c r="DL72" s="860" t="s">
        <v>37</v>
      </c>
      <c r="DM72" s="523" t="s">
        <v>37</v>
      </c>
      <c r="DN72" s="860" t="s">
        <v>37</v>
      </c>
      <c r="DO72" s="867" t="s">
        <v>37</v>
      </c>
      <c r="DP72" s="857">
        <f t="shared" si="50"/>
        <v>-2.805231753130883</v>
      </c>
      <c r="DQ72" s="524">
        <f t="shared" si="51"/>
        <v>-3.2019017255865867E-2</v>
      </c>
    </row>
    <row r="73" spans="1:123" x14ac:dyDescent="0.3">
      <c r="A73" s="32"/>
      <c r="B73" s="14"/>
      <c r="C73" s="364" t="s">
        <v>38</v>
      </c>
      <c r="D73" s="180">
        <v>27.4</v>
      </c>
      <c r="E73" s="181">
        <v>29.2</v>
      </c>
      <c r="F73" s="182">
        <v>1.2551534585432889E-2</v>
      </c>
      <c r="G73" s="182">
        <v>1.3376087952359138E-2</v>
      </c>
      <c r="H73" s="108" t="s">
        <v>37</v>
      </c>
      <c r="I73" s="187" t="s">
        <v>37</v>
      </c>
      <c r="J73" s="108">
        <v>6550</v>
      </c>
      <c r="K73" s="127">
        <v>6398</v>
      </c>
      <c r="L73" s="105" t="s">
        <v>37</v>
      </c>
      <c r="M73" s="186" t="s">
        <v>37</v>
      </c>
      <c r="N73" s="126">
        <v>6550</v>
      </c>
      <c r="O73" s="127">
        <v>6398</v>
      </c>
      <c r="P73" s="108" t="s">
        <v>37</v>
      </c>
      <c r="Q73" s="187" t="s">
        <v>37</v>
      </c>
      <c r="R73" s="126">
        <v>0</v>
      </c>
      <c r="S73" s="127">
        <v>0</v>
      </c>
      <c r="T73" s="108" t="s">
        <v>37</v>
      </c>
      <c r="U73" s="187" t="s">
        <v>37</v>
      </c>
      <c r="V73" s="110">
        <v>239.05109489051097</v>
      </c>
      <c r="W73" s="430">
        <v>219.10958904109589</v>
      </c>
      <c r="X73" s="180">
        <v>27.4</v>
      </c>
      <c r="Y73" s="181">
        <v>27.3</v>
      </c>
      <c r="Z73" s="182">
        <v>1.2545787545787545E-2</v>
      </c>
      <c r="AA73" s="182">
        <v>1.2500000000000001E-2</v>
      </c>
      <c r="AB73" s="108" t="s">
        <v>37</v>
      </c>
      <c r="AC73" s="187" t="s">
        <v>37</v>
      </c>
      <c r="AD73" s="112">
        <v>6461</v>
      </c>
      <c r="AE73" s="199">
        <v>3316.18</v>
      </c>
      <c r="AF73" s="113" t="s">
        <v>37</v>
      </c>
      <c r="AG73" s="198" t="s">
        <v>37</v>
      </c>
      <c r="AH73" s="312">
        <v>6461</v>
      </c>
      <c r="AI73" s="127">
        <v>3316.18</v>
      </c>
      <c r="AJ73" s="108" t="s">
        <v>37</v>
      </c>
      <c r="AK73" s="187" t="s">
        <v>37</v>
      </c>
      <c r="AL73" s="312">
        <v>0</v>
      </c>
      <c r="AM73" s="199">
        <v>0</v>
      </c>
      <c r="AN73" s="108" t="s">
        <v>37</v>
      </c>
      <c r="AO73" s="187" t="s">
        <v>37</v>
      </c>
      <c r="AP73" s="110">
        <v>235.80291970802921</v>
      </c>
      <c r="AQ73" s="430">
        <v>121.47179487179486</v>
      </c>
      <c r="AR73" s="644">
        <v>28.1</v>
      </c>
      <c r="AS73" s="645">
        <v>28.1</v>
      </c>
      <c r="AT73" s="103">
        <v>1.2872194228126433E-2</v>
      </c>
      <c r="AU73" s="103">
        <v>1.2726449275362319E-2</v>
      </c>
      <c r="AV73" s="648" t="s">
        <v>37</v>
      </c>
      <c r="AW73" s="687" t="s">
        <v>37</v>
      </c>
      <c r="AX73" s="648">
        <v>5935</v>
      </c>
      <c r="AY73" s="649">
        <v>6494.26</v>
      </c>
      <c r="AZ73" s="650" t="s">
        <v>37</v>
      </c>
      <c r="BA73" s="651" t="s">
        <v>37</v>
      </c>
      <c r="BB73" s="652">
        <v>5935</v>
      </c>
      <c r="BC73" s="649">
        <v>6494.26</v>
      </c>
      <c r="BD73" s="648" t="s">
        <v>37</v>
      </c>
      <c r="BE73" s="687" t="s">
        <v>37</v>
      </c>
      <c r="BF73" s="695">
        <v>0</v>
      </c>
      <c r="BG73" s="653">
        <v>0</v>
      </c>
      <c r="BH73" s="648" t="s">
        <v>37</v>
      </c>
      <c r="BI73" s="687" t="s">
        <v>37</v>
      </c>
      <c r="BJ73" s="661">
        <v>211.20996441281139</v>
      </c>
      <c r="BK73" s="661">
        <v>231.11245551601422</v>
      </c>
      <c r="BL73" s="644">
        <v>27.3</v>
      </c>
      <c r="BM73" s="645">
        <v>27.2</v>
      </c>
      <c r="BN73" s="103">
        <v>1.2358533272974197E-2</v>
      </c>
      <c r="BO73" s="103">
        <v>1.2313263920325938E-2</v>
      </c>
      <c r="BP73" s="648" t="s">
        <v>37</v>
      </c>
      <c r="BQ73" s="687" t="s">
        <v>37</v>
      </c>
      <c r="BR73" s="665">
        <v>5928</v>
      </c>
      <c r="BS73" s="653">
        <v>4473.1400000000003</v>
      </c>
      <c r="BT73" s="697" t="s">
        <v>37</v>
      </c>
      <c r="BU73" s="698"/>
      <c r="BV73" s="652">
        <v>5928</v>
      </c>
      <c r="BW73" s="649">
        <v>4473.1400000000003</v>
      </c>
      <c r="BX73" s="648" t="s">
        <v>37</v>
      </c>
      <c r="BY73" s="687" t="s">
        <v>37</v>
      </c>
      <c r="BZ73" s="695">
        <v>0</v>
      </c>
      <c r="CA73" s="653">
        <v>0</v>
      </c>
      <c r="CB73" s="648" t="s">
        <v>37</v>
      </c>
      <c r="CC73" s="687" t="s">
        <v>37</v>
      </c>
      <c r="CD73" s="661">
        <v>217.14285714285714</v>
      </c>
      <c r="CE73" s="871">
        <v>164.45367647058825</v>
      </c>
      <c r="CF73" s="655">
        <f t="shared" si="42"/>
        <v>110.2</v>
      </c>
      <c r="CG73" s="656">
        <f t="shared" si="43"/>
        <v>111.8</v>
      </c>
      <c r="CH73" s="693">
        <f t="shared" ref="CH73:CI77" si="62">CF73/8784*100</f>
        <v>1.2545537340619308</v>
      </c>
      <c r="CI73" s="658">
        <f t="shared" si="62"/>
        <v>1.2727686703096539</v>
      </c>
      <c r="CJ73" s="108" t="s">
        <v>37</v>
      </c>
      <c r="CK73" s="187" t="s">
        <v>37</v>
      </c>
      <c r="CL73" s="652">
        <f t="shared" si="44"/>
        <v>24874</v>
      </c>
      <c r="CM73" s="650">
        <f t="shared" si="45"/>
        <v>20681.580000000002</v>
      </c>
      <c r="CN73" s="648" t="s">
        <v>37</v>
      </c>
      <c r="CO73" s="687" t="s">
        <v>37</v>
      </c>
      <c r="CP73" s="652">
        <f t="shared" si="46"/>
        <v>24874</v>
      </c>
      <c r="CQ73" s="649">
        <f t="shared" si="47"/>
        <v>20681.580000000002</v>
      </c>
      <c r="CR73" s="648" t="s">
        <v>37</v>
      </c>
      <c r="CS73" s="687" t="s">
        <v>37</v>
      </c>
      <c r="CT73" s="652">
        <f t="shared" si="52"/>
        <v>0</v>
      </c>
      <c r="CU73" s="649">
        <f t="shared" si="53"/>
        <v>0</v>
      </c>
      <c r="CV73" s="648" t="s">
        <v>37</v>
      </c>
      <c r="CW73" s="687" t="s">
        <v>37</v>
      </c>
      <c r="CX73" s="872">
        <f t="shared" si="61"/>
        <v>225.7168784029038</v>
      </c>
      <c r="CY73" s="873">
        <f t="shared" si="60"/>
        <v>184.98729874776387</v>
      </c>
      <c r="CZ73" s="660">
        <f t="shared" si="57"/>
        <v>1.5999999999999943</v>
      </c>
      <c r="DA73" s="496">
        <f t="shared" si="58"/>
        <v>1.451905626134296E-2</v>
      </c>
      <c r="DB73" s="648" t="s">
        <v>37</v>
      </c>
      <c r="DC73" s="687" t="s">
        <v>37</v>
      </c>
      <c r="DD73" s="661">
        <f t="shared" si="49"/>
        <v>-4192.4199999999983</v>
      </c>
      <c r="DE73" s="169">
        <f t="shared" si="54"/>
        <v>-0.16854627321701368</v>
      </c>
      <c r="DF73" s="697" t="s">
        <v>37</v>
      </c>
      <c r="DG73" s="698" t="s">
        <v>37</v>
      </c>
      <c r="DH73" s="661">
        <f t="shared" si="55"/>
        <v>-4192.4199999999983</v>
      </c>
      <c r="DI73" s="169">
        <f t="shared" si="56"/>
        <v>-0.16854627321701368</v>
      </c>
      <c r="DJ73" s="648" t="s">
        <v>37</v>
      </c>
      <c r="DK73" s="687" t="s">
        <v>37</v>
      </c>
      <c r="DL73" s="661" t="s">
        <v>37</v>
      </c>
      <c r="DM73" s="496" t="s">
        <v>37</v>
      </c>
      <c r="DN73" s="661" t="s">
        <v>37</v>
      </c>
      <c r="DO73" s="664" t="s">
        <v>37</v>
      </c>
      <c r="DP73" s="665">
        <f t="shared" si="50"/>
        <v>-40.729579655139929</v>
      </c>
      <c r="DQ73" s="497">
        <f t="shared" si="51"/>
        <v>-0.18044543209762887</v>
      </c>
    </row>
    <row r="74" spans="1:123" x14ac:dyDescent="0.3">
      <c r="A74" s="32"/>
      <c r="B74" s="365"/>
      <c r="C74" s="366" t="s">
        <v>39</v>
      </c>
      <c r="D74" s="180">
        <v>27.5</v>
      </c>
      <c r="E74" s="181">
        <v>18.899999999999999</v>
      </c>
      <c r="F74" s="182">
        <v>1.2597343105817681E-2</v>
      </c>
      <c r="G74" s="182">
        <v>8.6578103527256058E-3</v>
      </c>
      <c r="H74" s="108" t="s">
        <v>37</v>
      </c>
      <c r="I74" s="187" t="s">
        <v>37</v>
      </c>
      <c r="J74" s="108">
        <v>384</v>
      </c>
      <c r="K74" s="127">
        <v>262</v>
      </c>
      <c r="L74" s="105" t="s">
        <v>37</v>
      </c>
      <c r="M74" s="186" t="s">
        <v>37</v>
      </c>
      <c r="N74" s="126">
        <v>384</v>
      </c>
      <c r="O74" s="127">
        <v>262</v>
      </c>
      <c r="P74" s="108" t="s">
        <v>37</v>
      </c>
      <c r="Q74" s="187" t="s">
        <v>37</v>
      </c>
      <c r="R74" s="126">
        <v>0</v>
      </c>
      <c r="S74" s="127">
        <v>0</v>
      </c>
      <c r="T74" s="108" t="s">
        <v>37</v>
      </c>
      <c r="U74" s="187" t="s">
        <v>37</v>
      </c>
      <c r="V74" s="110">
        <v>13.963636363636363</v>
      </c>
      <c r="W74" s="430">
        <v>13.862433862433864</v>
      </c>
      <c r="X74" s="180">
        <v>30.8</v>
      </c>
      <c r="Y74" s="181">
        <v>19.399999999999999</v>
      </c>
      <c r="Z74" s="182">
        <v>1.4102564102564103E-2</v>
      </c>
      <c r="AA74" s="182">
        <v>8.8827838827838825E-3</v>
      </c>
      <c r="AB74" s="108" t="s">
        <v>37</v>
      </c>
      <c r="AC74" s="187" t="s">
        <v>37</v>
      </c>
      <c r="AD74" s="112">
        <v>470</v>
      </c>
      <c r="AE74" s="199">
        <v>296.03896103896102</v>
      </c>
      <c r="AF74" s="113" t="s">
        <v>37</v>
      </c>
      <c r="AG74" s="198" t="s">
        <v>37</v>
      </c>
      <c r="AH74" s="126">
        <v>470</v>
      </c>
      <c r="AI74" s="127">
        <v>296.03896103896102</v>
      </c>
      <c r="AJ74" s="108" t="s">
        <v>37</v>
      </c>
      <c r="AK74" s="187" t="s">
        <v>37</v>
      </c>
      <c r="AL74" s="126">
        <v>0</v>
      </c>
      <c r="AM74" s="127">
        <v>0</v>
      </c>
      <c r="AN74" s="108" t="s">
        <v>37</v>
      </c>
      <c r="AO74" s="187" t="s">
        <v>37</v>
      </c>
      <c r="AP74" s="110">
        <v>15.25974025974026</v>
      </c>
      <c r="AQ74" s="430">
        <v>15.25974025974026</v>
      </c>
      <c r="AR74" s="644">
        <v>31.1</v>
      </c>
      <c r="AS74" s="645">
        <v>14.1</v>
      </c>
      <c r="AT74" s="103">
        <v>1.4246449839670178E-2</v>
      </c>
      <c r="AU74" s="103">
        <v>6.3858695652173909E-3</v>
      </c>
      <c r="AV74" s="648" t="s">
        <v>37</v>
      </c>
      <c r="AW74" s="687" t="s">
        <v>37</v>
      </c>
      <c r="AX74" s="648">
        <v>350</v>
      </c>
      <c r="AY74" s="649">
        <v>0</v>
      </c>
      <c r="AZ74" s="650" t="s">
        <v>37</v>
      </c>
      <c r="BA74" s="651" t="s">
        <v>37</v>
      </c>
      <c r="BB74" s="652">
        <v>350</v>
      </c>
      <c r="BC74" s="653">
        <v>0</v>
      </c>
      <c r="BD74" s="648" t="s">
        <v>37</v>
      </c>
      <c r="BE74" s="687" t="s">
        <v>37</v>
      </c>
      <c r="BF74" s="652">
        <v>0</v>
      </c>
      <c r="BG74" s="649">
        <v>0</v>
      </c>
      <c r="BH74" s="648" t="s">
        <v>37</v>
      </c>
      <c r="BI74" s="687" t="s">
        <v>37</v>
      </c>
      <c r="BJ74" s="661">
        <v>11.254019292604502</v>
      </c>
      <c r="BK74" s="661">
        <v>0</v>
      </c>
      <c r="BL74" s="644">
        <v>31</v>
      </c>
      <c r="BM74" s="645">
        <v>16.5</v>
      </c>
      <c r="BN74" s="103">
        <v>1.403349932095971E-2</v>
      </c>
      <c r="BO74" s="103">
        <v>7.4694431869624265E-3</v>
      </c>
      <c r="BP74" s="648" t="s">
        <v>37</v>
      </c>
      <c r="BQ74" s="687" t="s">
        <v>37</v>
      </c>
      <c r="BR74" s="665">
        <v>350</v>
      </c>
      <c r="BS74" s="653">
        <v>175</v>
      </c>
      <c r="BT74" s="697" t="s">
        <v>37</v>
      </c>
      <c r="BU74" s="698"/>
      <c r="BV74" s="652">
        <v>350</v>
      </c>
      <c r="BW74" s="653">
        <v>175</v>
      </c>
      <c r="BX74" s="648" t="s">
        <v>37</v>
      </c>
      <c r="BY74" s="687" t="s">
        <v>37</v>
      </c>
      <c r="BZ74" s="652">
        <v>0</v>
      </c>
      <c r="CA74" s="649">
        <v>0</v>
      </c>
      <c r="CB74" s="648" t="s">
        <v>37</v>
      </c>
      <c r="CC74" s="687" t="s">
        <v>37</v>
      </c>
      <c r="CD74" s="661">
        <v>11.290322580645162</v>
      </c>
      <c r="CE74" s="871">
        <v>10.606060606060606</v>
      </c>
      <c r="CF74" s="655">
        <f t="shared" si="42"/>
        <v>120.4</v>
      </c>
      <c r="CG74" s="656">
        <f t="shared" si="43"/>
        <v>68.900000000000006</v>
      </c>
      <c r="CH74" s="693">
        <f t="shared" si="62"/>
        <v>1.3706739526411658</v>
      </c>
      <c r="CI74" s="658">
        <f t="shared" si="62"/>
        <v>0.78438069216757744</v>
      </c>
      <c r="CJ74" s="108" t="s">
        <v>37</v>
      </c>
      <c r="CK74" s="187" t="s">
        <v>37</v>
      </c>
      <c r="CL74" s="652">
        <f t="shared" si="44"/>
        <v>1554</v>
      </c>
      <c r="CM74" s="650">
        <f t="shared" si="45"/>
        <v>733.03896103896102</v>
      </c>
      <c r="CN74" s="648" t="s">
        <v>37</v>
      </c>
      <c r="CO74" s="687" t="s">
        <v>37</v>
      </c>
      <c r="CP74" s="652">
        <f t="shared" si="46"/>
        <v>1554</v>
      </c>
      <c r="CQ74" s="649">
        <f t="shared" si="47"/>
        <v>733.03896103896102</v>
      </c>
      <c r="CR74" s="648" t="s">
        <v>37</v>
      </c>
      <c r="CS74" s="687" t="s">
        <v>37</v>
      </c>
      <c r="CT74" s="652">
        <f t="shared" si="52"/>
        <v>0</v>
      </c>
      <c r="CU74" s="649">
        <f t="shared" si="53"/>
        <v>0</v>
      </c>
      <c r="CV74" s="648" t="s">
        <v>37</v>
      </c>
      <c r="CW74" s="687" t="s">
        <v>37</v>
      </c>
      <c r="CX74" s="872">
        <f t="shared" si="61"/>
        <v>12.906976744186046</v>
      </c>
      <c r="CY74" s="873">
        <f t="shared" si="60"/>
        <v>10.639172148606109</v>
      </c>
      <c r="CZ74" s="660">
        <f t="shared" si="57"/>
        <v>-51.5</v>
      </c>
      <c r="DA74" s="496">
        <f t="shared" si="58"/>
        <v>-0.42774086378737541</v>
      </c>
      <c r="DB74" s="648" t="s">
        <v>37</v>
      </c>
      <c r="DC74" s="687" t="s">
        <v>37</v>
      </c>
      <c r="DD74" s="661">
        <f t="shared" si="49"/>
        <v>-820.96103896103898</v>
      </c>
      <c r="DE74" s="169">
        <f t="shared" si="54"/>
        <v>-0.52828895686038546</v>
      </c>
      <c r="DF74" s="650" t="s">
        <v>37</v>
      </c>
      <c r="DG74" s="651" t="s">
        <v>37</v>
      </c>
      <c r="DH74" s="661">
        <f t="shared" si="55"/>
        <v>-820.96103896103898</v>
      </c>
      <c r="DI74" s="169">
        <f t="shared" si="56"/>
        <v>-0.52828895686038546</v>
      </c>
      <c r="DJ74" s="648" t="s">
        <v>37</v>
      </c>
      <c r="DK74" s="687" t="s">
        <v>37</v>
      </c>
      <c r="DL74" s="661" t="s">
        <v>37</v>
      </c>
      <c r="DM74" s="496" t="s">
        <v>37</v>
      </c>
      <c r="DN74" s="661" t="s">
        <v>37</v>
      </c>
      <c r="DO74" s="664" t="s">
        <v>37</v>
      </c>
      <c r="DP74" s="648">
        <f t="shared" si="50"/>
        <v>-2.2678045955799373</v>
      </c>
      <c r="DQ74" s="498">
        <f t="shared" si="51"/>
        <v>-0.17570377947736451</v>
      </c>
    </row>
    <row r="75" spans="1:123" x14ac:dyDescent="0.3">
      <c r="A75" s="32"/>
      <c r="B75" s="365"/>
      <c r="C75" s="366" t="s">
        <v>40</v>
      </c>
      <c r="D75" s="180">
        <v>16.3</v>
      </c>
      <c r="E75" s="181">
        <v>16.2</v>
      </c>
      <c r="F75" s="182">
        <v>7.4667888227210261E-3</v>
      </c>
      <c r="G75" s="182">
        <v>7.4209803023362339E-3</v>
      </c>
      <c r="H75" s="108" t="s">
        <v>37</v>
      </c>
      <c r="I75" s="187" t="s">
        <v>37</v>
      </c>
      <c r="J75" s="108">
        <v>1123</v>
      </c>
      <c r="K75" s="127">
        <v>1143</v>
      </c>
      <c r="L75" s="105" t="s">
        <v>37</v>
      </c>
      <c r="M75" s="186" t="s">
        <v>37</v>
      </c>
      <c r="N75" s="126">
        <v>1123</v>
      </c>
      <c r="O75" s="127">
        <v>1143</v>
      </c>
      <c r="P75" s="108" t="s">
        <v>37</v>
      </c>
      <c r="Q75" s="187" t="s">
        <v>37</v>
      </c>
      <c r="R75" s="126">
        <v>0</v>
      </c>
      <c r="S75" s="127">
        <v>0</v>
      </c>
      <c r="T75" s="108" t="s">
        <v>37</v>
      </c>
      <c r="U75" s="187" t="s">
        <v>37</v>
      </c>
      <c r="V75" s="110">
        <v>68.895705521472394</v>
      </c>
      <c r="W75" s="430">
        <v>70.555555555555557</v>
      </c>
      <c r="X75" s="180">
        <v>16.8</v>
      </c>
      <c r="Y75" s="181">
        <v>16.399999999999999</v>
      </c>
      <c r="Z75" s="182">
        <v>7.6923076923076927E-3</v>
      </c>
      <c r="AA75" s="182">
        <v>7.5091575091575085E-3</v>
      </c>
      <c r="AB75" s="108" t="s">
        <v>37</v>
      </c>
      <c r="AC75" s="187" t="s">
        <v>37</v>
      </c>
      <c r="AD75" s="112">
        <v>1179</v>
      </c>
      <c r="AE75" s="199">
        <v>995.77</v>
      </c>
      <c r="AF75" s="113" t="s">
        <v>37</v>
      </c>
      <c r="AG75" s="198" t="s">
        <v>37</v>
      </c>
      <c r="AH75" s="126">
        <v>1179</v>
      </c>
      <c r="AI75" s="199">
        <v>995.77</v>
      </c>
      <c r="AJ75" s="108" t="s">
        <v>37</v>
      </c>
      <c r="AK75" s="187" t="s">
        <v>37</v>
      </c>
      <c r="AL75" s="126">
        <v>0</v>
      </c>
      <c r="AM75" s="127">
        <v>0</v>
      </c>
      <c r="AN75" s="108" t="s">
        <v>37</v>
      </c>
      <c r="AO75" s="187" t="s">
        <v>37</v>
      </c>
      <c r="AP75" s="110">
        <v>70.178571428571431</v>
      </c>
      <c r="AQ75" s="430">
        <v>60.717682926829269</v>
      </c>
      <c r="AR75" s="644">
        <v>15.3</v>
      </c>
      <c r="AS75" s="645">
        <v>15.2</v>
      </c>
      <c r="AT75" s="103">
        <v>7.0087036188731106E-3</v>
      </c>
      <c r="AU75" s="103">
        <v>6.8840579710144926E-3</v>
      </c>
      <c r="AV75" s="648" t="s">
        <v>37</v>
      </c>
      <c r="AW75" s="687" t="s">
        <v>37</v>
      </c>
      <c r="AX75" s="648">
        <v>985</v>
      </c>
      <c r="AY75" s="649">
        <v>1072.54</v>
      </c>
      <c r="AZ75" s="650" t="s">
        <v>37</v>
      </c>
      <c r="BA75" s="651" t="s">
        <v>37</v>
      </c>
      <c r="BB75" s="652">
        <v>985</v>
      </c>
      <c r="BC75" s="653">
        <v>1072.54</v>
      </c>
      <c r="BD75" s="648" t="s">
        <v>37</v>
      </c>
      <c r="BE75" s="687" t="s">
        <v>37</v>
      </c>
      <c r="BF75" s="652">
        <v>0</v>
      </c>
      <c r="BG75" s="649">
        <v>0</v>
      </c>
      <c r="BH75" s="648" t="s">
        <v>37</v>
      </c>
      <c r="BI75" s="687" t="s">
        <v>37</v>
      </c>
      <c r="BJ75" s="661">
        <v>64.379084967320253</v>
      </c>
      <c r="BK75" s="661">
        <v>70.561842105263153</v>
      </c>
      <c r="BL75" s="644">
        <v>18</v>
      </c>
      <c r="BM75" s="645">
        <v>17.399999999999999</v>
      </c>
      <c r="BN75" s="103">
        <v>8.148483476686284E-3</v>
      </c>
      <c r="BO75" s="103">
        <v>7.8768673607967406E-3</v>
      </c>
      <c r="BP75" s="648" t="s">
        <v>37</v>
      </c>
      <c r="BQ75" s="687" t="s">
        <v>37</v>
      </c>
      <c r="BR75" s="665">
        <v>1011</v>
      </c>
      <c r="BS75" s="653">
        <v>977.29999999999984</v>
      </c>
      <c r="BT75" s="697" t="s">
        <v>37</v>
      </c>
      <c r="BU75" s="698"/>
      <c r="BV75" s="652">
        <v>1011</v>
      </c>
      <c r="BW75" s="653">
        <v>977.29999999999984</v>
      </c>
      <c r="BX75" s="648" t="s">
        <v>37</v>
      </c>
      <c r="BY75" s="687" t="s">
        <v>37</v>
      </c>
      <c r="BZ75" s="652">
        <v>0</v>
      </c>
      <c r="CA75" s="649">
        <v>0</v>
      </c>
      <c r="CB75" s="648" t="s">
        <v>37</v>
      </c>
      <c r="CC75" s="687" t="s">
        <v>37</v>
      </c>
      <c r="CD75" s="661">
        <v>56.166666666666664</v>
      </c>
      <c r="CE75" s="871">
        <v>56.166666666666664</v>
      </c>
      <c r="CF75" s="655">
        <f t="shared" si="42"/>
        <v>66.400000000000006</v>
      </c>
      <c r="CG75" s="656">
        <f t="shared" si="43"/>
        <v>65.199999999999989</v>
      </c>
      <c r="CH75" s="693">
        <f t="shared" si="62"/>
        <v>0.75591985428051012</v>
      </c>
      <c r="CI75" s="658">
        <f t="shared" si="62"/>
        <v>0.74225865209471753</v>
      </c>
      <c r="CJ75" s="108" t="s">
        <v>37</v>
      </c>
      <c r="CK75" s="187" t="s">
        <v>37</v>
      </c>
      <c r="CL75" s="652">
        <f t="shared" si="44"/>
        <v>4298</v>
      </c>
      <c r="CM75" s="650">
        <f t="shared" si="45"/>
        <v>4188.6099999999997</v>
      </c>
      <c r="CN75" s="648" t="s">
        <v>37</v>
      </c>
      <c r="CO75" s="687" t="s">
        <v>37</v>
      </c>
      <c r="CP75" s="652">
        <f t="shared" si="46"/>
        <v>4298</v>
      </c>
      <c r="CQ75" s="649">
        <f t="shared" si="47"/>
        <v>4188.6099999999997</v>
      </c>
      <c r="CR75" s="648" t="s">
        <v>37</v>
      </c>
      <c r="CS75" s="687" t="s">
        <v>37</v>
      </c>
      <c r="CT75" s="652">
        <f t="shared" si="52"/>
        <v>0</v>
      </c>
      <c r="CU75" s="649">
        <f t="shared" si="53"/>
        <v>0</v>
      </c>
      <c r="CV75" s="648" t="s">
        <v>37</v>
      </c>
      <c r="CW75" s="687" t="s">
        <v>37</v>
      </c>
      <c r="CX75" s="872">
        <f t="shared" si="61"/>
        <v>64.728915662650593</v>
      </c>
      <c r="CY75" s="873">
        <f t="shared" si="60"/>
        <v>64.2424846625767</v>
      </c>
      <c r="CZ75" s="660">
        <f t="shared" si="57"/>
        <v>-1.2000000000000171</v>
      </c>
      <c r="DA75" s="496">
        <f t="shared" si="58"/>
        <v>-1.8072289156626762E-2</v>
      </c>
      <c r="DB75" s="648" t="s">
        <v>37</v>
      </c>
      <c r="DC75" s="687" t="s">
        <v>37</v>
      </c>
      <c r="DD75" s="661">
        <f t="shared" si="49"/>
        <v>-109.39000000000033</v>
      </c>
      <c r="DE75" s="169">
        <f t="shared" si="54"/>
        <v>-2.5451372731503101E-2</v>
      </c>
      <c r="DF75" s="697" t="s">
        <v>37</v>
      </c>
      <c r="DG75" s="698" t="s">
        <v>37</v>
      </c>
      <c r="DH75" s="661">
        <f t="shared" si="55"/>
        <v>-109.39000000000033</v>
      </c>
      <c r="DI75" s="169">
        <f t="shared" si="56"/>
        <v>-2.5451372731503101E-2</v>
      </c>
      <c r="DJ75" s="648" t="s">
        <v>37</v>
      </c>
      <c r="DK75" s="687" t="s">
        <v>37</v>
      </c>
      <c r="DL75" s="661" t="s">
        <v>37</v>
      </c>
      <c r="DM75" s="496" t="s">
        <v>37</v>
      </c>
      <c r="DN75" s="661" t="s">
        <v>37</v>
      </c>
      <c r="DO75" s="664" t="s">
        <v>37</v>
      </c>
      <c r="DP75" s="665">
        <f t="shared" si="50"/>
        <v>-0.48643100007389251</v>
      </c>
      <c r="DQ75" s="497">
        <f t="shared" si="51"/>
        <v>-7.5148949290149997E-3</v>
      </c>
    </row>
    <row r="76" spans="1:123" x14ac:dyDescent="0.3">
      <c r="A76" s="32"/>
      <c r="B76" s="14"/>
      <c r="C76" s="366" t="s">
        <v>41</v>
      </c>
      <c r="D76" s="180">
        <v>14.4</v>
      </c>
      <c r="E76" s="181">
        <f>13.4</f>
        <v>13.4</v>
      </c>
      <c r="F76" s="182">
        <v>6.5964269354099863E-3</v>
      </c>
      <c r="G76" s="182">
        <v>6.1383417315620708E-3</v>
      </c>
      <c r="H76" s="108" t="s">
        <v>37</v>
      </c>
      <c r="I76" s="187" t="s">
        <v>37</v>
      </c>
      <c r="J76" s="108">
        <v>1232</v>
      </c>
      <c r="K76" s="127">
        <v>1273</v>
      </c>
      <c r="L76" s="105" t="s">
        <v>37</v>
      </c>
      <c r="M76" s="186" t="s">
        <v>37</v>
      </c>
      <c r="N76" s="126">
        <v>1232</v>
      </c>
      <c r="O76" s="127">
        <v>1273</v>
      </c>
      <c r="P76" s="108" t="s">
        <v>37</v>
      </c>
      <c r="Q76" s="187" t="s">
        <v>37</v>
      </c>
      <c r="R76" s="126">
        <v>0</v>
      </c>
      <c r="S76" s="127">
        <v>0</v>
      </c>
      <c r="T76" s="108" t="s">
        <v>37</v>
      </c>
      <c r="U76" s="187" t="s">
        <v>37</v>
      </c>
      <c r="V76" s="110">
        <v>85.555555555555557</v>
      </c>
      <c r="W76" s="430">
        <v>95</v>
      </c>
      <c r="X76" s="180">
        <v>14.4</v>
      </c>
      <c r="Y76" s="181">
        <v>14.4</v>
      </c>
      <c r="Z76" s="182">
        <v>6.5934065934065934E-3</v>
      </c>
      <c r="AA76" s="182">
        <v>6.5934065934065934E-3</v>
      </c>
      <c r="AB76" s="108" t="s">
        <v>37</v>
      </c>
      <c r="AC76" s="187" t="s">
        <v>37</v>
      </c>
      <c r="AD76" s="112">
        <v>1258</v>
      </c>
      <c r="AE76" s="199">
        <v>1072.28</v>
      </c>
      <c r="AF76" s="113" t="s">
        <v>37</v>
      </c>
      <c r="AG76" s="198" t="s">
        <v>37</v>
      </c>
      <c r="AH76" s="126">
        <v>1258</v>
      </c>
      <c r="AI76" s="311">
        <v>1072.28</v>
      </c>
      <c r="AJ76" s="108" t="s">
        <v>37</v>
      </c>
      <c r="AK76" s="187" t="s">
        <v>37</v>
      </c>
      <c r="AL76" s="126">
        <v>0</v>
      </c>
      <c r="AM76" s="127">
        <v>0</v>
      </c>
      <c r="AN76" s="108" t="s">
        <v>37</v>
      </c>
      <c r="AO76" s="187" t="s">
        <v>37</v>
      </c>
      <c r="AP76" s="110">
        <v>87.361111111111114</v>
      </c>
      <c r="AQ76" s="430">
        <v>74.463888888888889</v>
      </c>
      <c r="AR76" s="644">
        <v>14.7</v>
      </c>
      <c r="AS76" s="645">
        <v>14.7</v>
      </c>
      <c r="AT76" s="103">
        <v>6.7338524965643611E-3</v>
      </c>
      <c r="AU76" s="103">
        <v>6.6576086956521736E-3</v>
      </c>
      <c r="AV76" s="648" t="s">
        <v>37</v>
      </c>
      <c r="AW76" s="687" t="s">
        <v>37</v>
      </c>
      <c r="AX76" s="648">
        <v>1182</v>
      </c>
      <c r="AY76" s="649">
        <v>841</v>
      </c>
      <c r="AZ76" s="650" t="s">
        <v>37</v>
      </c>
      <c r="BA76" s="651" t="s">
        <v>37</v>
      </c>
      <c r="BB76" s="652">
        <v>1182</v>
      </c>
      <c r="BC76" s="666">
        <v>841</v>
      </c>
      <c r="BD76" s="648" t="s">
        <v>37</v>
      </c>
      <c r="BE76" s="687" t="s">
        <v>37</v>
      </c>
      <c r="BF76" s="652">
        <v>0</v>
      </c>
      <c r="BG76" s="649">
        <v>0</v>
      </c>
      <c r="BH76" s="648" t="s">
        <v>37</v>
      </c>
      <c r="BI76" s="687" t="s">
        <v>37</v>
      </c>
      <c r="BJ76" s="661">
        <v>80.408163265306129</v>
      </c>
      <c r="BK76" s="661">
        <v>57.210884353741498</v>
      </c>
      <c r="BL76" s="644">
        <v>14.6</v>
      </c>
      <c r="BM76" s="645">
        <v>14.6</v>
      </c>
      <c r="BN76" s="103">
        <v>6.6093254866455408E-3</v>
      </c>
      <c r="BO76" s="103">
        <v>6.6093254866455408E-3</v>
      </c>
      <c r="BP76" s="648" t="s">
        <v>37</v>
      </c>
      <c r="BQ76" s="687" t="s">
        <v>37</v>
      </c>
      <c r="BR76" s="665">
        <v>1181</v>
      </c>
      <c r="BS76" s="653">
        <v>1181</v>
      </c>
      <c r="BT76" s="697" t="s">
        <v>37</v>
      </c>
      <c r="BU76" s="698"/>
      <c r="BV76" s="652">
        <v>1181</v>
      </c>
      <c r="BW76" s="666">
        <v>1181</v>
      </c>
      <c r="BX76" s="648" t="s">
        <v>37</v>
      </c>
      <c r="BY76" s="687" t="s">
        <v>37</v>
      </c>
      <c r="BZ76" s="652">
        <v>0</v>
      </c>
      <c r="CA76" s="649">
        <v>0</v>
      </c>
      <c r="CB76" s="648" t="s">
        <v>37</v>
      </c>
      <c r="CC76" s="687" t="s">
        <v>37</v>
      </c>
      <c r="CD76" s="661">
        <v>80.890410958904113</v>
      </c>
      <c r="CE76" s="871">
        <v>80.890410958904113</v>
      </c>
      <c r="CF76" s="655">
        <f t="shared" si="42"/>
        <v>58.1</v>
      </c>
      <c r="CG76" s="656">
        <f t="shared" si="43"/>
        <v>57.1</v>
      </c>
      <c r="CH76" s="693">
        <f t="shared" si="62"/>
        <v>0.66142987249544627</v>
      </c>
      <c r="CI76" s="658">
        <f t="shared" si="62"/>
        <v>0.65004553734061932</v>
      </c>
      <c r="CJ76" s="108" t="s">
        <v>37</v>
      </c>
      <c r="CK76" s="187" t="s">
        <v>37</v>
      </c>
      <c r="CL76" s="652">
        <f t="shared" si="44"/>
        <v>4853</v>
      </c>
      <c r="CM76" s="650">
        <f t="shared" si="45"/>
        <v>4367.28</v>
      </c>
      <c r="CN76" s="648" t="s">
        <v>37</v>
      </c>
      <c r="CO76" s="687" t="s">
        <v>37</v>
      </c>
      <c r="CP76" s="652">
        <f t="shared" si="46"/>
        <v>4853</v>
      </c>
      <c r="CQ76" s="649">
        <f t="shared" si="47"/>
        <v>4367.28</v>
      </c>
      <c r="CR76" s="648" t="s">
        <v>37</v>
      </c>
      <c r="CS76" s="687" t="s">
        <v>37</v>
      </c>
      <c r="CT76" s="652">
        <f t="shared" si="52"/>
        <v>0</v>
      </c>
      <c r="CU76" s="649">
        <f t="shared" si="53"/>
        <v>0</v>
      </c>
      <c r="CV76" s="648" t="s">
        <v>37</v>
      </c>
      <c r="CW76" s="687" t="s">
        <v>37</v>
      </c>
      <c r="CX76" s="872">
        <f t="shared" si="61"/>
        <v>83.528399311531842</v>
      </c>
      <c r="CY76" s="873">
        <f t="shared" si="60"/>
        <v>76.484763572679498</v>
      </c>
      <c r="CZ76" s="660">
        <f t="shared" si="57"/>
        <v>-1</v>
      </c>
      <c r="DA76" s="496">
        <f t="shared" si="58"/>
        <v>-1.7211703958691909E-2</v>
      </c>
      <c r="DB76" s="648" t="s">
        <v>37</v>
      </c>
      <c r="DC76" s="687" t="s">
        <v>37</v>
      </c>
      <c r="DD76" s="661">
        <f t="shared" si="49"/>
        <v>-485.72000000000025</v>
      </c>
      <c r="DE76" s="169">
        <f t="shared" si="54"/>
        <v>-0.10008654440552241</v>
      </c>
      <c r="DF76" s="697" t="s">
        <v>37</v>
      </c>
      <c r="DG76" s="698" t="s">
        <v>37</v>
      </c>
      <c r="DH76" s="661">
        <f t="shared" si="55"/>
        <v>-485.72000000000025</v>
      </c>
      <c r="DI76" s="169">
        <f t="shared" si="56"/>
        <v>-0.10008654440552241</v>
      </c>
      <c r="DJ76" s="648" t="s">
        <v>37</v>
      </c>
      <c r="DK76" s="687" t="s">
        <v>37</v>
      </c>
      <c r="DL76" s="661" t="s">
        <v>37</v>
      </c>
      <c r="DM76" s="496" t="s">
        <v>37</v>
      </c>
      <c r="DN76" s="661" t="s">
        <v>37</v>
      </c>
      <c r="DO76" s="664" t="s">
        <v>37</v>
      </c>
      <c r="DP76" s="665">
        <f t="shared" si="50"/>
        <v>-7.0436357388523447</v>
      </c>
      <c r="DQ76" s="497">
        <f t="shared" si="51"/>
        <v>-8.4326238703342521E-2</v>
      </c>
    </row>
    <row r="77" spans="1:123" x14ac:dyDescent="0.3">
      <c r="A77" s="33"/>
      <c r="B77" s="63"/>
      <c r="C77" s="374" t="s">
        <v>42</v>
      </c>
      <c r="D77" s="261">
        <v>12.7</v>
      </c>
      <c r="E77" s="262">
        <v>12.2</v>
      </c>
      <c r="F77" s="263">
        <v>5.8176820888685291E-3</v>
      </c>
      <c r="G77" s="263">
        <v>5.5886394869445718E-3</v>
      </c>
      <c r="H77" s="132" t="s">
        <v>37</v>
      </c>
      <c r="I77" s="264" t="s">
        <v>37</v>
      </c>
      <c r="J77" s="132">
        <v>0</v>
      </c>
      <c r="K77" s="129">
        <v>0</v>
      </c>
      <c r="L77" s="265" t="s">
        <v>37</v>
      </c>
      <c r="M77" s="399" t="s">
        <v>37</v>
      </c>
      <c r="N77" s="128">
        <v>0</v>
      </c>
      <c r="O77" s="129">
        <v>0</v>
      </c>
      <c r="P77" s="132" t="s">
        <v>37</v>
      </c>
      <c r="Q77" s="264" t="s">
        <v>37</v>
      </c>
      <c r="R77" s="128">
        <v>0</v>
      </c>
      <c r="S77" s="129">
        <v>0</v>
      </c>
      <c r="T77" s="132" t="s">
        <v>37</v>
      </c>
      <c r="U77" s="264" t="s">
        <v>37</v>
      </c>
      <c r="V77" s="128">
        <v>0</v>
      </c>
      <c r="W77" s="317">
        <v>0</v>
      </c>
      <c r="X77" s="261">
        <v>12.8</v>
      </c>
      <c r="Y77" s="262">
        <v>12.7</v>
      </c>
      <c r="Z77" s="433">
        <v>5.8608058608058608E-3</v>
      </c>
      <c r="AA77" s="263">
        <v>5.8150183150183143E-3</v>
      </c>
      <c r="AB77" s="132" t="s">
        <v>37</v>
      </c>
      <c r="AC77" s="264" t="s">
        <v>37</v>
      </c>
      <c r="AD77" s="266">
        <v>0</v>
      </c>
      <c r="AE77" s="269">
        <v>0</v>
      </c>
      <c r="AF77" s="133" t="s">
        <v>37</v>
      </c>
      <c r="AG77" s="268" t="s">
        <v>37</v>
      </c>
      <c r="AH77" s="128">
        <v>0</v>
      </c>
      <c r="AI77" s="316">
        <v>0</v>
      </c>
      <c r="AJ77" s="132" t="s">
        <v>37</v>
      </c>
      <c r="AK77" s="264" t="s">
        <v>37</v>
      </c>
      <c r="AL77" s="128">
        <v>0</v>
      </c>
      <c r="AM77" s="129">
        <v>0</v>
      </c>
      <c r="AN77" s="132" t="s">
        <v>37</v>
      </c>
      <c r="AO77" s="264" t="s">
        <v>37</v>
      </c>
      <c r="AP77" s="128">
        <v>0</v>
      </c>
      <c r="AQ77" s="317" t="s">
        <v>37</v>
      </c>
      <c r="AR77" s="874">
        <v>12.8</v>
      </c>
      <c r="AS77" s="875">
        <v>12.8</v>
      </c>
      <c r="AT77" s="171">
        <v>5.8634906092533213E-3</v>
      </c>
      <c r="AU77" s="171">
        <v>5.7971014492753624E-3</v>
      </c>
      <c r="AV77" s="876" t="s">
        <v>37</v>
      </c>
      <c r="AW77" s="877" t="s">
        <v>37</v>
      </c>
      <c r="AX77" s="876">
        <v>0</v>
      </c>
      <c r="AY77" s="878">
        <v>0</v>
      </c>
      <c r="AZ77" s="879" t="s">
        <v>37</v>
      </c>
      <c r="BA77" s="880" t="s">
        <v>37</v>
      </c>
      <c r="BB77" s="881">
        <v>0</v>
      </c>
      <c r="BC77" s="882">
        <v>0</v>
      </c>
      <c r="BD77" s="876" t="s">
        <v>37</v>
      </c>
      <c r="BE77" s="877" t="s">
        <v>37</v>
      </c>
      <c r="BF77" s="881">
        <v>0</v>
      </c>
      <c r="BG77" s="878">
        <v>0</v>
      </c>
      <c r="BH77" s="876" t="s">
        <v>37</v>
      </c>
      <c r="BI77" s="877" t="s">
        <v>37</v>
      </c>
      <c r="BJ77" s="881">
        <v>0</v>
      </c>
      <c r="BK77" s="883">
        <v>0</v>
      </c>
      <c r="BL77" s="874">
        <v>12.7</v>
      </c>
      <c r="BM77" s="875">
        <v>12.7</v>
      </c>
      <c r="BN77" s="171">
        <v>5.7492077863286551E-3</v>
      </c>
      <c r="BO77" s="171">
        <v>5.7492077863286551E-3</v>
      </c>
      <c r="BP77" s="876" t="s">
        <v>37</v>
      </c>
      <c r="BQ77" s="877" t="s">
        <v>37</v>
      </c>
      <c r="BR77" s="884">
        <v>0</v>
      </c>
      <c r="BS77" s="885">
        <v>0</v>
      </c>
      <c r="BT77" s="886" t="s">
        <v>37</v>
      </c>
      <c r="BU77" s="887"/>
      <c r="BV77" s="881">
        <v>0</v>
      </c>
      <c r="BW77" s="882">
        <v>0</v>
      </c>
      <c r="BX77" s="876" t="s">
        <v>37</v>
      </c>
      <c r="BY77" s="877" t="s">
        <v>37</v>
      </c>
      <c r="BZ77" s="881">
        <v>0</v>
      </c>
      <c r="CA77" s="878">
        <v>0</v>
      </c>
      <c r="CB77" s="876" t="s">
        <v>37</v>
      </c>
      <c r="CC77" s="877" t="s">
        <v>37</v>
      </c>
      <c r="CD77" s="881">
        <v>0</v>
      </c>
      <c r="CE77" s="888">
        <v>0</v>
      </c>
      <c r="CF77" s="889">
        <f t="shared" si="42"/>
        <v>51</v>
      </c>
      <c r="CG77" s="890">
        <f t="shared" si="43"/>
        <v>50.400000000000006</v>
      </c>
      <c r="CH77" s="693">
        <f t="shared" si="62"/>
        <v>0.5806010928961749</v>
      </c>
      <c r="CI77" s="699">
        <f t="shared" si="62"/>
        <v>0.57377049180327877</v>
      </c>
      <c r="CJ77" s="132" t="s">
        <v>37</v>
      </c>
      <c r="CK77" s="264" t="s">
        <v>37</v>
      </c>
      <c r="CL77" s="891">
        <f t="shared" si="44"/>
        <v>0</v>
      </c>
      <c r="CM77" s="891">
        <f t="shared" si="45"/>
        <v>0</v>
      </c>
      <c r="CN77" s="876" t="s">
        <v>37</v>
      </c>
      <c r="CO77" s="877" t="s">
        <v>37</v>
      </c>
      <c r="CP77" s="881">
        <f t="shared" si="46"/>
        <v>0</v>
      </c>
      <c r="CQ77" s="878">
        <f t="shared" si="47"/>
        <v>0</v>
      </c>
      <c r="CR77" s="876" t="s">
        <v>37</v>
      </c>
      <c r="CS77" s="877" t="s">
        <v>37</v>
      </c>
      <c r="CT77" s="881">
        <f t="shared" si="52"/>
        <v>0</v>
      </c>
      <c r="CU77" s="878">
        <f t="shared" si="53"/>
        <v>0</v>
      </c>
      <c r="CV77" s="876" t="s">
        <v>37</v>
      </c>
      <c r="CW77" s="877" t="s">
        <v>37</v>
      </c>
      <c r="CX77" s="881">
        <f t="shared" si="61"/>
        <v>0</v>
      </c>
      <c r="CY77" s="883">
        <f t="shared" si="60"/>
        <v>0</v>
      </c>
      <c r="CZ77" s="892">
        <f t="shared" si="57"/>
        <v>-0.59999999999999432</v>
      </c>
      <c r="DA77" s="525">
        <f t="shared" si="58"/>
        <v>-1.176470588235283E-2</v>
      </c>
      <c r="DB77" s="876" t="s">
        <v>37</v>
      </c>
      <c r="DC77" s="877" t="s">
        <v>37</v>
      </c>
      <c r="DD77" s="879">
        <f t="shared" si="49"/>
        <v>0</v>
      </c>
      <c r="DE77" s="171" t="s">
        <v>37</v>
      </c>
      <c r="DF77" s="886" t="s">
        <v>37</v>
      </c>
      <c r="DG77" s="887" t="s">
        <v>37</v>
      </c>
      <c r="DH77" s="879">
        <f t="shared" si="55"/>
        <v>0</v>
      </c>
      <c r="DI77" s="171" t="s">
        <v>37</v>
      </c>
      <c r="DJ77" s="876" t="s">
        <v>37</v>
      </c>
      <c r="DK77" s="877" t="s">
        <v>37</v>
      </c>
      <c r="DL77" s="879" t="s">
        <v>37</v>
      </c>
      <c r="DM77" s="525" t="s">
        <v>37</v>
      </c>
      <c r="DN77" s="879" t="s">
        <v>37</v>
      </c>
      <c r="DO77" s="893" t="s">
        <v>37</v>
      </c>
      <c r="DP77" s="884">
        <f t="shared" si="50"/>
        <v>0</v>
      </c>
      <c r="DQ77" s="526" t="s">
        <v>37</v>
      </c>
    </row>
    <row r="78" spans="1:123" x14ac:dyDescent="0.3">
      <c r="A78" s="1305" t="s">
        <v>61</v>
      </c>
      <c r="B78" s="30" t="s">
        <v>62</v>
      </c>
      <c r="C78" s="31"/>
      <c r="D78" s="254">
        <v>24.8</v>
      </c>
      <c r="E78" s="255">
        <v>24.1</v>
      </c>
      <c r="F78" s="396">
        <v>2.2551810055561113E-3</v>
      </c>
      <c r="G78" s="258">
        <v>2.1955796876992877E-3</v>
      </c>
      <c r="H78" s="130" t="s">
        <v>37</v>
      </c>
      <c r="I78" s="256" t="s">
        <v>37</v>
      </c>
      <c r="J78" s="130">
        <v>327</v>
      </c>
      <c r="K78" s="257">
        <v>344</v>
      </c>
      <c r="L78" s="131" t="s">
        <v>37</v>
      </c>
      <c r="M78" s="400" t="s">
        <v>37</v>
      </c>
      <c r="N78" s="401">
        <v>327</v>
      </c>
      <c r="O78" s="318">
        <v>344</v>
      </c>
      <c r="P78" s="130" t="s">
        <v>37</v>
      </c>
      <c r="Q78" s="256" t="s">
        <v>37</v>
      </c>
      <c r="R78" s="319">
        <v>0</v>
      </c>
      <c r="S78" s="318">
        <v>0</v>
      </c>
      <c r="T78" s="130" t="s">
        <v>37</v>
      </c>
      <c r="U78" s="256" t="s">
        <v>37</v>
      </c>
      <c r="V78" s="131">
        <v>13.185483870967742</v>
      </c>
      <c r="W78" s="432">
        <v>14.273858921161825</v>
      </c>
      <c r="X78" s="254">
        <v>27.9</v>
      </c>
      <c r="Y78" s="255">
        <v>27.2</v>
      </c>
      <c r="Z78" s="434">
        <v>2.5359256128486898E-3</v>
      </c>
      <c r="AA78" s="258">
        <v>2.4779986516772039E-3</v>
      </c>
      <c r="AB78" s="130" t="s">
        <v>37</v>
      </c>
      <c r="AC78" s="256" t="s">
        <v>37</v>
      </c>
      <c r="AD78" s="130">
        <v>420</v>
      </c>
      <c r="AE78" s="257">
        <v>1469.16</v>
      </c>
      <c r="AF78" s="131" t="s">
        <v>37</v>
      </c>
      <c r="AG78" s="400" t="s">
        <v>37</v>
      </c>
      <c r="AH78" s="401">
        <v>420</v>
      </c>
      <c r="AI78" s="318">
        <v>1469.16</v>
      </c>
      <c r="AJ78" s="130" t="s">
        <v>37</v>
      </c>
      <c r="AK78" s="256" t="s">
        <v>37</v>
      </c>
      <c r="AL78" s="319">
        <v>0</v>
      </c>
      <c r="AM78" s="318">
        <v>0</v>
      </c>
      <c r="AN78" s="130" t="s">
        <v>37</v>
      </c>
      <c r="AO78" s="256" t="s">
        <v>37</v>
      </c>
      <c r="AP78" s="131">
        <v>15.053763440860216</v>
      </c>
      <c r="AQ78" s="432">
        <v>54.013235294117649</v>
      </c>
      <c r="AR78" s="854">
        <v>24.8</v>
      </c>
      <c r="AS78" s="855">
        <v>25.5</v>
      </c>
      <c r="AT78" s="856">
        <v>2.2328462487282682E-3</v>
      </c>
      <c r="AU78" s="172">
        <v>2.2958701347810819E-3</v>
      </c>
      <c r="AV78" s="857" t="s">
        <v>37</v>
      </c>
      <c r="AW78" s="858" t="s">
        <v>37</v>
      </c>
      <c r="AX78" s="857">
        <v>274</v>
      </c>
      <c r="AY78" s="859">
        <v>278</v>
      </c>
      <c r="AZ78" s="860" t="s">
        <v>37</v>
      </c>
      <c r="BA78" s="894" t="s">
        <v>37</v>
      </c>
      <c r="BB78" s="895">
        <v>274</v>
      </c>
      <c r="BC78" s="896">
        <v>278</v>
      </c>
      <c r="BD78" s="857" t="s">
        <v>37</v>
      </c>
      <c r="BE78" s="858" t="s">
        <v>37</v>
      </c>
      <c r="BF78" s="897">
        <v>0</v>
      </c>
      <c r="BG78" s="896">
        <v>0</v>
      </c>
      <c r="BH78" s="857" t="s">
        <v>37</v>
      </c>
      <c r="BI78" s="858" t="s">
        <v>37</v>
      </c>
      <c r="BJ78" s="860">
        <v>11.048387096774194</v>
      </c>
      <c r="BK78" s="860">
        <v>10.901960784313726</v>
      </c>
      <c r="BL78" s="854">
        <v>25.700000000000003</v>
      </c>
      <c r="BM78" s="855">
        <v>25.4</v>
      </c>
      <c r="BN78" s="856">
        <v>2.3159621155457834E-3</v>
      </c>
      <c r="BO78" s="172">
        <v>2.2889275383215133E-3</v>
      </c>
      <c r="BP78" s="857" t="s">
        <v>37</v>
      </c>
      <c r="BQ78" s="858" t="s">
        <v>37</v>
      </c>
      <c r="BR78" s="857">
        <v>317</v>
      </c>
      <c r="BS78" s="859">
        <v>313.72514619883043</v>
      </c>
      <c r="BT78" s="860" t="s">
        <v>37</v>
      </c>
      <c r="BU78" s="894"/>
      <c r="BV78" s="895">
        <v>317</v>
      </c>
      <c r="BW78" s="896">
        <v>313.72514619883043</v>
      </c>
      <c r="BX78" s="857" t="s">
        <v>37</v>
      </c>
      <c r="BY78" s="858" t="s">
        <v>37</v>
      </c>
      <c r="BZ78" s="897">
        <v>0</v>
      </c>
      <c r="CA78" s="896">
        <v>0</v>
      </c>
      <c r="CB78" s="857" t="s">
        <v>37</v>
      </c>
      <c r="CC78" s="858" t="s">
        <v>37</v>
      </c>
      <c r="CD78" s="860">
        <v>12.334630350194551</v>
      </c>
      <c r="CE78" s="861">
        <v>12.351383708615373</v>
      </c>
      <c r="CF78" s="898">
        <f t="shared" si="42"/>
        <v>103.2</v>
      </c>
      <c r="CG78" s="899">
        <f t="shared" si="43"/>
        <v>102.19999999999999</v>
      </c>
      <c r="CH78" s="900">
        <f>CF78/44202.6*100</f>
        <v>0.2334704293412605</v>
      </c>
      <c r="CI78" s="901">
        <f>(CG78/44165)*100</f>
        <v>0.23140495867768593</v>
      </c>
      <c r="CJ78" s="130" t="s">
        <v>37</v>
      </c>
      <c r="CK78" s="256" t="s">
        <v>37</v>
      </c>
      <c r="CL78" s="897">
        <f t="shared" si="44"/>
        <v>1338</v>
      </c>
      <c r="CM78" s="902">
        <f t="shared" si="45"/>
        <v>2404.8851461988302</v>
      </c>
      <c r="CN78" s="857" t="s">
        <v>37</v>
      </c>
      <c r="CO78" s="858" t="s">
        <v>37</v>
      </c>
      <c r="CP78" s="863">
        <f t="shared" si="46"/>
        <v>1338</v>
      </c>
      <c r="CQ78" s="859">
        <f t="shared" si="47"/>
        <v>2404.8851461988302</v>
      </c>
      <c r="CR78" s="857" t="s">
        <v>37</v>
      </c>
      <c r="CS78" s="858" t="s">
        <v>37</v>
      </c>
      <c r="CT78" s="863">
        <f t="shared" si="52"/>
        <v>0</v>
      </c>
      <c r="CU78" s="859">
        <f t="shared" si="53"/>
        <v>0</v>
      </c>
      <c r="CV78" s="857" t="s">
        <v>37</v>
      </c>
      <c r="CW78" s="858" t="s">
        <v>37</v>
      </c>
      <c r="CX78" s="863">
        <f t="shared" si="61"/>
        <v>12.965116279069766</v>
      </c>
      <c r="CY78" s="868">
        <f t="shared" si="60"/>
        <v>23.531165814078577</v>
      </c>
      <c r="CZ78" s="869">
        <f t="shared" si="57"/>
        <v>-1.0000000000000142</v>
      </c>
      <c r="DA78" s="523">
        <f t="shared" si="58"/>
        <v>-9.6899224806202919E-3</v>
      </c>
      <c r="DB78" s="857" t="s">
        <v>37</v>
      </c>
      <c r="DC78" s="858" t="s">
        <v>37</v>
      </c>
      <c r="DD78" s="860">
        <f t="shared" si="49"/>
        <v>1066.8851461988302</v>
      </c>
      <c r="DE78" s="172">
        <f t="shared" si="54"/>
        <v>0.7973730539602617</v>
      </c>
      <c r="DF78" s="860" t="s">
        <v>37</v>
      </c>
      <c r="DG78" s="870" t="s">
        <v>37</v>
      </c>
      <c r="DH78" s="860">
        <f t="shared" si="55"/>
        <v>1066.8851461988302</v>
      </c>
      <c r="DI78" s="172">
        <f t="shared" si="56"/>
        <v>0.7973730539602617</v>
      </c>
      <c r="DJ78" s="857" t="s">
        <v>37</v>
      </c>
      <c r="DK78" s="858" t="s">
        <v>37</v>
      </c>
      <c r="DL78" s="860" t="s">
        <v>37</v>
      </c>
      <c r="DM78" s="523" t="s">
        <v>37</v>
      </c>
      <c r="DN78" s="860" t="s">
        <v>37</v>
      </c>
      <c r="DO78" s="867" t="s">
        <v>37</v>
      </c>
      <c r="DP78" s="857">
        <f t="shared" si="50"/>
        <v>10.56604953500881</v>
      </c>
      <c r="DQ78" s="524">
        <f t="shared" si="51"/>
        <v>0.81495987444911011</v>
      </c>
    </row>
    <row r="79" spans="1:123" x14ac:dyDescent="0.3">
      <c r="A79" s="1303"/>
      <c r="B79" s="14"/>
      <c r="C79" s="366" t="s">
        <v>38</v>
      </c>
      <c r="D79" s="180">
        <v>7.2</v>
      </c>
      <c r="E79" s="181">
        <v>6.6</v>
      </c>
      <c r="F79" s="182">
        <v>3.2982134677049932E-3</v>
      </c>
      <c r="G79" s="182">
        <v>3.0233623453962436E-3</v>
      </c>
      <c r="H79" s="108" t="s">
        <v>37</v>
      </c>
      <c r="I79" s="187" t="s">
        <v>37</v>
      </c>
      <c r="J79" s="108">
        <v>97</v>
      </c>
      <c r="K79" s="127">
        <v>96</v>
      </c>
      <c r="L79" s="105" t="s">
        <v>37</v>
      </c>
      <c r="M79" s="186" t="s">
        <v>37</v>
      </c>
      <c r="N79" s="126">
        <v>97</v>
      </c>
      <c r="O79" s="127">
        <v>96</v>
      </c>
      <c r="P79" s="108" t="s">
        <v>37</v>
      </c>
      <c r="Q79" s="187" t="s">
        <v>37</v>
      </c>
      <c r="R79" s="126">
        <v>0</v>
      </c>
      <c r="S79" s="127">
        <v>0</v>
      </c>
      <c r="T79" s="108" t="s">
        <v>37</v>
      </c>
      <c r="U79" s="187" t="s">
        <v>37</v>
      </c>
      <c r="V79" s="110">
        <v>13.472222222222221</v>
      </c>
      <c r="W79" s="430">
        <v>14.545454545454547</v>
      </c>
      <c r="X79" s="180">
        <v>10.4</v>
      </c>
      <c r="Y79" s="181">
        <v>9.8000000000000007</v>
      </c>
      <c r="Z79" s="182">
        <v>4.7619047619047623E-3</v>
      </c>
      <c r="AA79" s="182">
        <v>4.4871794871794877E-3</v>
      </c>
      <c r="AB79" s="108" t="s">
        <v>37</v>
      </c>
      <c r="AC79" s="187" t="s">
        <v>37</v>
      </c>
      <c r="AD79" s="112">
        <v>160</v>
      </c>
      <c r="AE79" s="199">
        <v>1211.1600000000001</v>
      </c>
      <c r="AF79" s="113" t="s">
        <v>37</v>
      </c>
      <c r="AG79" s="198" t="s">
        <v>37</v>
      </c>
      <c r="AH79" s="312">
        <v>160</v>
      </c>
      <c r="AI79" s="127">
        <v>1211.1600000000001</v>
      </c>
      <c r="AJ79" s="108" t="s">
        <v>37</v>
      </c>
      <c r="AK79" s="187" t="s">
        <v>37</v>
      </c>
      <c r="AL79" s="312">
        <v>0</v>
      </c>
      <c r="AM79" s="199">
        <v>0</v>
      </c>
      <c r="AN79" s="108" t="s">
        <v>37</v>
      </c>
      <c r="AO79" s="187" t="s">
        <v>37</v>
      </c>
      <c r="AP79" s="110">
        <v>15.384615384615383</v>
      </c>
      <c r="AQ79" s="430">
        <v>123.58775510204082</v>
      </c>
      <c r="AR79" s="644">
        <v>7.2</v>
      </c>
      <c r="AS79" s="645">
        <v>7.3999999999999995</v>
      </c>
      <c r="AT79" s="103">
        <v>3.2982134677049932E-3</v>
      </c>
      <c r="AU79" s="103">
        <v>3.3514492753623187E-3</v>
      </c>
      <c r="AV79" s="648" t="s">
        <v>37</v>
      </c>
      <c r="AW79" s="687" t="s">
        <v>37</v>
      </c>
      <c r="AX79" s="648">
        <v>71</v>
      </c>
      <c r="AY79" s="649">
        <v>72</v>
      </c>
      <c r="AZ79" s="650" t="s">
        <v>37</v>
      </c>
      <c r="BA79" s="651" t="s">
        <v>37</v>
      </c>
      <c r="BB79" s="652">
        <v>71</v>
      </c>
      <c r="BC79" s="649">
        <v>72</v>
      </c>
      <c r="BD79" s="648" t="s">
        <v>37</v>
      </c>
      <c r="BE79" s="687" t="s">
        <v>37</v>
      </c>
      <c r="BF79" s="695">
        <v>0</v>
      </c>
      <c r="BG79" s="653">
        <v>0</v>
      </c>
      <c r="BH79" s="648" t="s">
        <v>37</v>
      </c>
      <c r="BI79" s="687" t="s">
        <v>37</v>
      </c>
      <c r="BJ79" s="661">
        <v>9.8611111111111107</v>
      </c>
      <c r="BK79" s="661">
        <v>9.7297297297297298</v>
      </c>
      <c r="BL79" s="644">
        <v>7.4</v>
      </c>
      <c r="BM79" s="645">
        <v>7.4</v>
      </c>
      <c r="BN79" s="103">
        <v>3.3499320959710279E-3</v>
      </c>
      <c r="BO79" s="103">
        <v>3.3499320959710279E-3</v>
      </c>
      <c r="BP79" s="648" t="s">
        <v>37</v>
      </c>
      <c r="BQ79" s="687" t="s">
        <v>37</v>
      </c>
      <c r="BR79" s="665">
        <v>80</v>
      </c>
      <c r="BS79" s="653">
        <v>80</v>
      </c>
      <c r="BT79" s="697" t="s">
        <v>37</v>
      </c>
      <c r="BU79" s="698"/>
      <c r="BV79" s="652">
        <v>80</v>
      </c>
      <c r="BW79" s="649">
        <v>80</v>
      </c>
      <c r="BX79" s="648" t="s">
        <v>37</v>
      </c>
      <c r="BY79" s="687" t="s">
        <v>37</v>
      </c>
      <c r="BZ79" s="695">
        <v>0</v>
      </c>
      <c r="CA79" s="653">
        <v>0</v>
      </c>
      <c r="CB79" s="648" t="s">
        <v>37</v>
      </c>
      <c r="CC79" s="687" t="s">
        <v>37</v>
      </c>
      <c r="CD79" s="661">
        <v>10.810810810810811</v>
      </c>
      <c r="CE79" s="871">
        <v>10.810810810810811</v>
      </c>
      <c r="CF79" s="655">
        <f t="shared" si="42"/>
        <v>32.200000000000003</v>
      </c>
      <c r="CG79" s="656">
        <f t="shared" si="43"/>
        <v>31.199999999999996</v>
      </c>
      <c r="CH79" s="693">
        <f t="shared" ref="CH79:CI83" si="63">CF79/8784*100</f>
        <v>0.36657559198542811</v>
      </c>
      <c r="CI79" s="658">
        <f t="shared" si="63"/>
        <v>0.35519125683060104</v>
      </c>
      <c r="CJ79" s="108" t="s">
        <v>37</v>
      </c>
      <c r="CK79" s="187" t="s">
        <v>37</v>
      </c>
      <c r="CL79" s="652">
        <f t="shared" si="44"/>
        <v>408</v>
      </c>
      <c r="CM79" s="650">
        <f t="shared" si="45"/>
        <v>1459.16</v>
      </c>
      <c r="CN79" s="648" t="s">
        <v>37</v>
      </c>
      <c r="CO79" s="687" t="s">
        <v>37</v>
      </c>
      <c r="CP79" s="652">
        <f t="shared" si="46"/>
        <v>408</v>
      </c>
      <c r="CQ79" s="649">
        <f t="shared" si="47"/>
        <v>1459.16</v>
      </c>
      <c r="CR79" s="648" t="s">
        <v>37</v>
      </c>
      <c r="CS79" s="687" t="s">
        <v>37</v>
      </c>
      <c r="CT79" s="652">
        <f t="shared" si="52"/>
        <v>0</v>
      </c>
      <c r="CU79" s="649">
        <f t="shared" si="53"/>
        <v>0</v>
      </c>
      <c r="CV79" s="648" t="s">
        <v>37</v>
      </c>
      <c r="CW79" s="687" t="s">
        <v>37</v>
      </c>
      <c r="CX79" s="872">
        <f t="shared" si="61"/>
        <v>12.670807453416147</v>
      </c>
      <c r="CY79" s="873">
        <f t="shared" si="60"/>
        <v>46.767948717948727</v>
      </c>
      <c r="CZ79" s="660">
        <f t="shared" si="57"/>
        <v>-1.0000000000000071</v>
      </c>
      <c r="DA79" s="496">
        <f t="shared" si="58"/>
        <v>-3.1055900621118231E-2</v>
      </c>
      <c r="DB79" s="648" t="s">
        <v>37</v>
      </c>
      <c r="DC79" s="687" t="s">
        <v>37</v>
      </c>
      <c r="DD79" s="661">
        <f t="shared" si="49"/>
        <v>1051.1600000000001</v>
      </c>
      <c r="DE79" s="169">
        <f t="shared" si="54"/>
        <v>2.5763725490196081</v>
      </c>
      <c r="DF79" s="650" t="s">
        <v>37</v>
      </c>
      <c r="DG79" s="698" t="s">
        <v>37</v>
      </c>
      <c r="DH79" s="661">
        <f t="shared" si="55"/>
        <v>1051.1600000000001</v>
      </c>
      <c r="DI79" s="169">
        <f t="shared" si="56"/>
        <v>2.5763725490196081</v>
      </c>
      <c r="DJ79" s="648" t="s">
        <v>37</v>
      </c>
      <c r="DK79" s="687" t="s">
        <v>37</v>
      </c>
      <c r="DL79" s="661" t="s">
        <v>37</v>
      </c>
      <c r="DM79" s="496" t="s">
        <v>37</v>
      </c>
      <c r="DN79" s="661" t="s">
        <v>37</v>
      </c>
      <c r="DO79" s="664" t="s">
        <v>37</v>
      </c>
      <c r="DP79" s="665">
        <f t="shared" si="50"/>
        <v>34.097141264532581</v>
      </c>
      <c r="DQ79" s="497">
        <f t="shared" si="51"/>
        <v>2.6909998743086994</v>
      </c>
      <c r="DR79" s="98"/>
      <c r="DS79" s="97"/>
    </row>
    <row r="80" spans="1:123" x14ac:dyDescent="0.3">
      <c r="A80" s="1303"/>
      <c r="B80" s="365"/>
      <c r="C80" s="366" t="s">
        <v>39</v>
      </c>
      <c r="D80" s="180">
        <v>7</v>
      </c>
      <c r="E80" s="181">
        <v>7</v>
      </c>
      <c r="F80" s="182">
        <v>3.2065964269354101E-3</v>
      </c>
      <c r="G80" s="182">
        <v>3.2065964269354101E-3</v>
      </c>
      <c r="H80" s="108" t="s">
        <v>37</v>
      </c>
      <c r="I80" s="187" t="s">
        <v>37</v>
      </c>
      <c r="J80" s="108">
        <v>95</v>
      </c>
      <c r="K80" s="127">
        <v>102.5</v>
      </c>
      <c r="L80" s="105" t="s">
        <v>37</v>
      </c>
      <c r="M80" s="186" t="s">
        <v>37</v>
      </c>
      <c r="N80" s="126">
        <v>95</v>
      </c>
      <c r="O80" s="127">
        <v>102.5</v>
      </c>
      <c r="P80" s="108" t="s">
        <v>37</v>
      </c>
      <c r="Q80" s="187" t="s">
        <v>37</v>
      </c>
      <c r="R80" s="126">
        <v>0</v>
      </c>
      <c r="S80" s="127">
        <v>0</v>
      </c>
      <c r="T80" s="108" t="s">
        <v>37</v>
      </c>
      <c r="U80" s="187" t="s">
        <v>37</v>
      </c>
      <c r="V80" s="110">
        <v>13.571428571428571</v>
      </c>
      <c r="W80" s="430">
        <v>14.642857142857142</v>
      </c>
      <c r="X80" s="180">
        <v>7</v>
      </c>
      <c r="Y80" s="181">
        <v>7.1</v>
      </c>
      <c r="Z80" s="182">
        <v>3.205128205128205E-3</v>
      </c>
      <c r="AA80" s="182">
        <v>3.2509157509157506E-3</v>
      </c>
      <c r="AB80" s="108" t="s">
        <v>37</v>
      </c>
      <c r="AC80" s="187" t="s">
        <v>37</v>
      </c>
      <c r="AD80" s="112">
        <v>108</v>
      </c>
      <c r="AE80" s="199">
        <v>109</v>
      </c>
      <c r="AF80" s="113" t="s">
        <v>37</v>
      </c>
      <c r="AG80" s="198" t="s">
        <v>37</v>
      </c>
      <c r="AH80" s="126">
        <v>108</v>
      </c>
      <c r="AI80" s="127">
        <v>109</v>
      </c>
      <c r="AJ80" s="108" t="s">
        <v>37</v>
      </c>
      <c r="AK80" s="187" t="s">
        <v>37</v>
      </c>
      <c r="AL80" s="126">
        <v>0</v>
      </c>
      <c r="AM80" s="199">
        <v>0</v>
      </c>
      <c r="AN80" s="108" t="s">
        <v>37</v>
      </c>
      <c r="AO80" s="187" t="s">
        <v>37</v>
      </c>
      <c r="AP80" s="110">
        <v>15.428571428571429</v>
      </c>
      <c r="AQ80" s="430">
        <v>15.352112676056338</v>
      </c>
      <c r="AR80" s="644">
        <v>7.1</v>
      </c>
      <c r="AS80" s="645">
        <v>7.1000000000000014</v>
      </c>
      <c r="AT80" s="103">
        <v>3.2524049473202014E-3</v>
      </c>
      <c r="AU80" s="103">
        <v>3.2155797101449282E-3</v>
      </c>
      <c r="AV80" s="648" t="s">
        <v>37</v>
      </c>
      <c r="AW80" s="687" t="s">
        <v>37</v>
      </c>
      <c r="AX80" s="648">
        <v>103</v>
      </c>
      <c r="AY80" s="649">
        <v>103</v>
      </c>
      <c r="AZ80" s="650" t="s">
        <v>37</v>
      </c>
      <c r="BA80" s="651" t="s">
        <v>37</v>
      </c>
      <c r="BB80" s="652">
        <v>103</v>
      </c>
      <c r="BC80" s="649">
        <v>103</v>
      </c>
      <c r="BD80" s="648" t="s">
        <v>37</v>
      </c>
      <c r="BE80" s="687" t="s">
        <v>37</v>
      </c>
      <c r="BF80" s="652">
        <v>0</v>
      </c>
      <c r="BG80" s="653">
        <v>0</v>
      </c>
      <c r="BH80" s="648" t="s">
        <v>37</v>
      </c>
      <c r="BI80" s="687" t="s">
        <v>37</v>
      </c>
      <c r="BJ80" s="661">
        <v>14.507042253521128</v>
      </c>
      <c r="BK80" s="661">
        <v>14.507042253521124</v>
      </c>
      <c r="BL80" s="644">
        <v>7.2</v>
      </c>
      <c r="BM80" s="645">
        <v>6.8</v>
      </c>
      <c r="BN80" s="103">
        <v>3.2593933906745133E-3</v>
      </c>
      <c r="BO80" s="103">
        <v>3.0783159800814846E-3</v>
      </c>
      <c r="BP80" s="648" t="s">
        <v>37</v>
      </c>
      <c r="BQ80" s="687" t="s">
        <v>37</v>
      </c>
      <c r="BR80" s="665">
        <v>85</v>
      </c>
      <c r="BS80" s="653">
        <v>80.277777777777771</v>
      </c>
      <c r="BT80" s="697" t="s">
        <v>37</v>
      </c>
      <c r="BU80" s="698"/>
      <c r="BV80" s="652">
        <v>85</v>
      </c>
      <c r="BW80" s="649">
        <v>80.277777777777771</v>
      </c>
      <c r="BX80" s="648" t="s">
        <v>37</v>
      </c>
      <c r="BY80" s="687" t="s">
        <v>37</v>
      </c>
      <c r="BZ80" s="652">
        <v>0</v>
      </c>
      <c r="CA80" s="653">
        <v>0</v>
      </c>
      <c r="CB80" s="648" t="s">
        <v>37</v>
      </c>
      <c r="CC80" s="687" t="s">
        <v>37</v>
      </c>
      <c r="CD80" s="661">
        <v>11.805555555555555</v>
      </c>
      <c r="CE80" s="871">
        <v>11.805555555555555</v>
      </c>
      <c r="CF80" s="655">
        <f t="shared" si="42"/>
        <v>28.3</v>
      </c>
      <c r="CG80" s="656">
        <f t="shared" si="43"/>
        <v>28.000000000000004</v>
      </c>
      <c r="CH80" s="693">
        <f t="shared" si="63"/>
        <v>0.32217668488160295</v>
      </c>
      <c r="CI80" s="658">
        <f t="shared" si="63"/>
        <v>0.31876138433515483</v>
      </c>
      <c r="CJ80" s="108" t="s">
        <v>37</v>
      </c>
      <c r="CK80" s="187" t="s">
        <v>37</v>
      </c>
      <c r="CL80" s="652">
        <f t="shared" si="44"/>
        <v>391</v>
      </c>
      <c r="CM80" s="650">
        <f t="shared" si="45"/>
        <v>394.77777777777777</v>
      </c>
      <c r="CN80" s="648" t="s">
        <v>37</v>
      </c>
      <c r="CO80" s="687" t="s">
        <v>37</v>
      </c>
      <c r="CP80" s="652">
        <f t="shared" si="46"/>
        <v>391</v>
      </c>
      <c r="CQ80" s="649">
        <f t="shared" si="47"/>
        <v>394.77777777777777</v>
      </c>
      <c r="CR80" s="648" t="s">
        <v>37</v>
      </c>
      <c r="CS80" s="687" t="s">
        <v>37</v>
      </c>
      <c r="CT80" s="652">
        <f t="shared" si="52"/>
        <v>0</v>
      </c>
      <c r="CU80" s="649">
        <f t="shared" si="53"/>
        <v>0</v>
      </c>
      <c r="CV80" s="648" t="s">
        <v>37</v>
      </c>
      <c r="CW80" s="687" t="s">
        <v>37</v>
      </c>
      <c r="CX80" s="872">
        <f t="shared" si="61"/>
        <v>13.816254416961131</v>
      </c>
      <c r="CY80" s="873">
        <f t="shared" si="60"/>
        <v>14.099206349206348</v>
      </c>
      <c r="CZ80" s="660">
        <f t="shared" si="57"/>
        <v>-0.29999999999999716</v>
      </c>
      <c r="DA80" s="496">
        <f t="shared" si="58"/>
        <v>-1.0600706713780819E-2</v>
      </c>
      <c r="DB80" s="648" t="s">
        <v>37</v>
      </c>
      <c r="DC80" s="687" t="s">
        <v>37</v>
      </c>
      <c r="DD80" s="661">
        <f t="shared" si="49"/>
        <v>3.7777777777777715</v>
      </c>
      <c r="DE80" s="169">
        <f t="shared" si="54"/>
        <v>9.6618357487922545E-3</v>
      </c>
      <c r="DF80" s="697" t="s">
        <v>37</v>
      </c>
      <c r="DG80" s="698" t="s">
        <v>37</v>
      </c>
      <c r="DH80" s="661">
        <f t="shared" si="55"/>
        <v>3.7777777777777715</v>
      </c>
      <c r="DI80" s="169">
        <f t="shared" si="56"/>
        <v>9.6618357487922545E-3</v>
      </c>
      <c r="DJ80" s="648" t="s">
        <v>37</v>
      </c>
      <c r="DK80" s="687" t="s">
        <v>37</v>
      </c>
      <c r="DL80" s="661" t="s">
        <v>37</v>
      </c>
      <c r="DM80" s="496" t="s">
        <v>37</v>
      </c>
      <c r="DN80" s="661" t="s">
        <v>37</v>
      </c>
      <c r="DO80" s="664" t="s">
        <v>37</v>
      </c>
      <c r="DP80" s="665">
        <f t="shared" si="50"/>
        <v>0.28295193224521675</v>
      </c>
      <c r="DQ80" s="497">
        <f t="shared" si="51"/>
        <v>2.047964113181492E-2</v>
      </c>
    </row>
    <row r="81" spans="1:121" x14ac:dyDescent="0.3">
      <c r="A81" s="1303"/>
      <c r="B81" s="365"/>
      <c r="C81" s="366" t="s">
        <v>40</v>
      </c>
      <c r="D81" s="180">
        <v>6.3</v>
      </c>
      <c r="E81" s="181">
        <v>6.2</v>
      </c>
      <c r="F81" s="182">
        <v>2.8859367842418689E-3</v>
      </c>
      <c r="G81" s="182">
        <v>2.8401282638570776E-3</v>
      </c>
      <c r="H81" s="108" t="s">
        <v>37</v>
      </c>
      <c r="I81" s="187" t="s">
        <v>37</v>
      </c>
      <c r="J81" s="108">
        <v>84</v>
      </c>
      <c r="K81" s="127">
        <v>90.5</v>
      </c>
      <c r="L81" s="105" t="s">
        <v>37</v>
      </c>
      <c r="M81" s="186" t="s">
        <v>37</v>
      </c>
      <c r="N81" s="126">
        <v>84</v>
      </c>
      <c r="O81" s="127">
        <v>90.5</v>
      </c>
      <c r="P81" s="108" t="s">
        <v>37</v>
      </c>
      <c r="Q81" s="187" t="s">
        <v>37</v>
      </c>
      <c r="R81" s="126">
        <v>0</v>
      </c>
      <c r="S81" s="127">
        <v>0</v>
      </c>
      <c r="T81" s="108" t="s">
        <v>37</v>
      </c>
      <c r="U81" s="187" t="s">
        <v>37</v>
      </c>
      <c r="V81" s="110">
        <v>13.333333333333334</v>
      </c>
      <c r="W81" s="430">
        <v>14.596774193548386</v>
      </c>
      <c r="X81" s="180">
        <v>6.2</v>
      </c>
      <c r="Y81" s="181">
        <v>6</v>
      </c>
      <c r="Z81" s="182">
        <v>2.8388278388278387E-3</v>
      </c>
      <c r="AA81" s="182">
        <v>2.7472527472527475E-3</v>
      </c>
      <c r="AB81" s="108" t="s">
        <v>37</v>
      </c>
      <c r="AC81" s="187" t="s">
        <v>37</v>
      </c>
      <c r="AD81" s="112">
        <v>95</v>
      </c>
      <c r="AE81" s="199">
        <v>92</v>
      </c>
      <c r="AF81" s="113" t="s">
        <v>37</v>
      </c>
      <c r="AG81" s="198" t="s">
        <v>37</v>
      </c>
      <c r="AH81" s="126">
        <v>95</v>
      </c>
      <c r="AI81" s="127">
        <v>92</v>
      </c>
      <c r="AJ81" s="108" t="s">
        <v>37</v>
      </c>
      <c r="AK81" s="187" t="s">
        <v>37</v>
      </c>
      <c r="AL81" s="126">
        <v>0</v>
      </c>
      <c r="AM81" s="127">
        <v>0</v>
      </c>
      <c r="AN81" s="108" t="s">
        <v>37</v>
      </c>
      <c r="AO81" s="187" t="s">
        <v>37</v>
      </c>
      <c r="AP81" s="110">
        <v>15.32258064516129</v>
      </c>
      <c r="AQ81" s="430">
        <v>15.333333333333334</v>
      </c>
      <c r="AR81" s="644">
        <v>6.3</v>
      </c>
      <c r="AS81" s="645">
        <v>6.4</v>
      </c>
      <c r="AT81" s="103">
        <v>2.8859367842418689E-3</v>
      </c>
      <c r="AU81" s="103">
        <v>2.8985507246376812E-3</v>
      </c>
      <c r="AV81" s="648" t="s">
        <v>37</v>
      </c>
      <c r="AW81" s="687" t="s">
        <v>37</v>
      </c>
      <c r="AX81" s="648">
        <v>63</v>
      </c>
      <c r="AY81" s="649">
        <v>62</v>
      </c>
      <c r="AZ81" s="650" t="s">
        <v>37</v>
      </c>
      <c r="BA81" s="651" t="s">
        <v>37</v>
      </c>
      <c r="BB81" s="652">
        <v>63</v>
      </c>
      <c r="BC81" s="649">
        <v>62</v>
      </c>
      <c r="BD81" s="648" t="s">
        <v>37</v>
      </c>
      <c r="BE81" s="687" t="s">
        <v>37</v>
      </c>
      <c r="BF81" s="652">
        <v>0</v>
      </c>
      <c r="BG81" s="649">
        <v>0</v>
      </c>
      <c r="BH81" s="648" t="s">
        <v>37</v>
      </c>
      <c r="BI81" s="687" t="s">
        <v>37</v>
      </c>
      <c r="BJ81" s="661">
        <v>10</v>
      </c>
      <c r="BK81" s="661">
        <v>9.6875</v>
      </c>
      <c r="BL81" s="644">
        <v>6.8</v>
      </c>
      <c r="BM81" s="645">
        <v>6.8</v>
      </c>
      <c r="BN81" s="103">
        <v>3.0783159800814846E-3</v>
      </c>
      <c r="BO81" s="103">
        <v>3.0783159800814846E-3</v>
      </c>
      <c r="BP81" s="648" t="s">
        <v>37</v>
      </c>
      <c r="BQ81" s="687" t="s">
        <v>37</v>
      </c>
      <c r="BR81" s="665">
        <v>97</v>
      </c>
      <c r="BS81" s="653">
        <v>97</v>
      </c>
      <c r="BT81" s="697" t="s">
        <v>37</v>
      </c>
      <c r="BU81" s="698"/>
      <c r="BV81" s="652">
        <v>97</v>
      </c>
      <c r="BW81" s="649">
        <v>97</v>
      </c>
      <c r="BX81" s="648" t="s">
        <v>37</v>
      </c>
      <c r="BY81" s="687" t="s">
        <v>37</v>
      </c>
      <c r="BZ81" s="652">
        <v>0</v>
      </c>
      <c r="CA81" s="649">
        <v>0</v>
      </c>
      <c r="CB81" s="648" t="s">
        <v>37</v>
      </c>
      <c r="CC81" s="687" t="s">
        <v>37</v>
      </c>
      <c r="CD81" s="661">
        <v>14.264705882352942</v>
      </c>
      <c r="CE81" s="871">
        <v>14.264705882352942</v>
      </c>
      <c r="CF81" s="655">
        <f t="shared" si="42"/>
        <v>25.6</v>
      </c>
      <c r="CG81" s="656">
        <f t="shared" si="43"/>
        <v>25.400000000000002</v>
      </c>
      <c r="CH81" s="693">
        <f t="shared" si="63"/>
        <v>0.29143897996357016</v>
      </c>
      <c r="CI81" s="658">
        <f t="shared" si="63"/>
        <v>0.2891621129326048</v>
      </c>
      <c r="CJ81" s="108" t="s">
        <v>37</v>
      </c>
      <c r="CK81" s="187" t="s">
        <v>37</v>
      </c>
      <c r="CL81" s="652">
        <f t="shared" si="44"/>
        <v>339</v>
      </c>
      <c r="CM81" s="650">
        <f t="shared" si="45"/>
        <v>341.5</v>
      </c>
      <c r="CN81" s="648" t="s">
        <v>37</v>
      </c>
      <c r="CO81" s="687" t="s">
        <v>37</v>
      </c>
      <c r="CP81" s="652">
        <f t="shared" si="46"/>
        <v>339</v>
      </c>
      <c r="CQ81" s="649">
        <f t="shared" si="47"/>
        <v>341.5</v>
      </c>
      <c r="CR81" s="648" t="s">
        <v>37</v>
      </c>
      <c r="CS81" s="687" t="s">
        <v>37</v>
      </c>
      <c r="CT81" s="652">
        <f t="shared" si="52"/>
        <v>0</v>
      </c>
      <c r="CU81" s="649">
        <f t="shared" si="53"/>
        <v>0</v>
      </c>
      <c r="CV81" s="648" t="s">
        <v>37</v>
      </c>
      <c r="CW81" s="687" t="s">
        <v>37</v>
      </c>
      <c r="CX81" s="872">
        <f t="shared" si="61"/>
        <v>13.2421875</v>
      </c>
      <c r="CY81" s="873">
        <f t="shared" si="60"/>
        <v>13.444881889763778</v>
      </c>
      <c r="CZ81" s="660">
        <f t="shared" si="57"/>
        <v>-0.19999999999999929</v>
      </c>
      <c r="DA81" s="496">
        <f t="shared" si="58"/>
        <v>-7.8124999999999722E-3</v>
      </c>
      <c r="DB81" s="648" t="s">
        <v>37</v>
      </c>
      <c r="DC81" s="687" t="s">
        <v>37</v>
      </c>
      <c r="DD81" s="661">
        <f t="shared" si="49"/>
        <v>2.5</v>
      </c>
      <c r="DE81" s="169">
        <f t="shared" si="54"/>
        <v>7.3746312684365781E-3</v>
      </c>
      <c r="DF81" s="697" t="s">
        <v>37</v>
      </c>
      <c r="DG81" s="698" t="s">
        <v>37</v>
      </c>
      <c r="DH81" s="661">
        <f t="shared" si="55"/>
        <v>2.5</v>
      </c>
      <c r="DI81" s="169">
        <f t="shared" si="56"/>
        <v>7.3746312684365781E-3</v>
      </c>
      <c r="DJ81" s="648" t="s">
        <v>37</v>
      </c>
      <c r="DK81" s="687" t="s">
        <v>37</v>
      </c>
      <c r="DL81" s="661" t="s">
        <v>37</v>
      </c>
      <c r="DM81" s="496" t="s">
        <v>37</v>
      </c>
      <c r="DN81" s="661" t="s">
        <v>37</v>
      </c>
      <c r="DO81" s="664" t="s">
        <v>37</v>
      </c>
      <c r="DP81" s="665">
        <f t="shared" si="50"/>
        <v>0.20269438976377785</v>
      </c>
      <c r="DQ81" s="497">
        <f t="shared" si="51"/>
        <v>1.5306714979211542E-2</v>
      </c>
    </row>
    <row r="82" spans="1:121" x14ac:dyDescent="0.3">
      <c r="A82" s="1303"/>
      <c r="B82" s="14"/>
      <c r="C82" s="366" t="s">
        <v>41</v>
      </c>
      <c r="D82" s="180">
        <v>3.8</v>
      </c>
      <c r="E82" s="181">
        <v>3.8</v>
      </c>
      <c r="F82" s="182">
        <v>1.7407237746220796E-3</v>
      </c>
      <c r="G82" s="182">
        <v>1.7407237746220796E-3</v>
      </c>
      <c r="H82" s="108" t="s">
        <v>37</v>
      </c>
      <c r="I82" s="187" t="s">
        <v>37</v>
      </c>
      <c r="J82" s="108">
        <v>51</v>
      </c>
      <c r="K82" s="127">
        <v>55</v>
      </c>
      <c r="L82" s="105" t="s">
        <v>37</v>
      </c>
      <c r="M82" s="186" t="s">
        <v>37</v>
      </c>
      <c r="N82" s="126">
        <v>51</v>
      </c>
      <c r="O82" s="127">
        <v>55</v>
      </c>
      <c r="P82" s="108" t="s">
        <v>37</v>
      </c>
      <c r="Q82" s="187" t="s">
        <v>37</v>
      </c>
      <c r="R82" s="126">
        <v>0</v>
      </c>
      <c r="S82" s="127">
        <v>0</v>
      </c>
      <c r="T82" s="108" t="s">
        <v>37</v>
      </c>
      <c r="U82" s="187" t="s">
        <v>37</v>
      </c>
      <c r="V82" s="110">
        <v>13.421052631578949</v>
      </c>
      <c r="W82" s="430">
        <v>14.473684210526317</v>
      </c>
      <c r="X82" s="180">
        <v>3.8</v>
      </c>
      <c r="Y82" s="181">
        <v>3.8</v>
      </c>
      <c r="Z82" s="182">
        <v>1.7399267399267398E-3</v>
      </c>
      <c r="AA82" s="182">
        <v>1.7399267399267398E-3</v>
      </c>
      <c r="AB82" s="108" t="s">
        <v>37</v>
      </c>
      <c r="AC82" s="187" t="s">
        <v>37</v>
      </c>
      <c r="AD82" s="112">
        <v>57</v>
      </c>
      <c r="AE82" s="199">
        <v>57</v>
      </c>
      <c r="AF82" s="113" t="s">
        <v>37</v>
      </c>
      <c r="AG82" s="198" t="s">
        <v>37</v>
      </c>
      <c r="AH82" s="126">
        <v>57</v>
      </c>
      <c r="AI82" s="127">
        <v>57</v>
      </c>
      <c r="AJ82" s="108" t="s">
        <v>37</v>
      </c>
      <c r="AK82" s="187" t="s">
        <v>37</v>
      </c>
      <c r="AL82" s="126">
        <v>0</v>
      </c>
      <c r="AM82" s="127">
        <v>0</v>
      </c>
      <c r="AN82" s="108" t="s">
        <v>37</v>
      </c>
      <c r="AO82" s="187" t="s">
        <v>37</v>
      </c>
      <c r="AP82" s="110">
        <v>15</v>
      </c>
      <c r="AQ82" s="430">
        <v>15</v>
      </c>
      <c r="AR82" s="644">
        <v>3.7</v>
      </c>
      <c r="AS82" s="645">
        <v>4.2000000000000011</v>
      </c>
      <c r="AT82" s="103">
        <v>1.6949152542372883E-3</v>
      </c>
      <c r="AU82" s="103">
        <v>1.9021739130434788E-3</v>
      </c>
      <c r="AV82" s="648" t="s">
        <v>37</v>
      </c>
      <c r="AW82" s="687" t="s">
        <v>37</v>
      </c>
      <c r="AX82" s="648">
        <v>37</v>
      </c>
      <c r="AY82" s="649">
        <v>41</v>
      </c>
      <c r="AZ82" s="650" t="s">
        <v>37</v>
      </c>
      <c r="BA82" s="651" t="s">
        <v>37</v>
      </c>
      <c r="BB82" s="652">
        <v>37</v>
      </c>
      <c r="BC82" s="649">
        <v>41</v>
      </c>
      <c r="BD82" s="648" t="s">
        <v>37</v>
      </c>
      <c r="BE82" s="687" t="s">
        <v>37</v>
      </c>
      <c r="BF82" s="652">
        <v>0</v>
      </c>
      <c r="BG82" s="649">
        <v>0</v>
      </c>
      <c r="BH82" s="648" t="s">
        <v>37</v>
      </c>
      <c r="BI82" s="687" t="s">
        <v>37</v>
      </c>
      <c r="BJ82" s="661">
        <v>10</v>
      </c>
      <c r="BK82" s="661">
        <v>9.7619047619047592</v>
      </c>
      <c r="BL82" s="644">
        <v>3.8</v>
      </c>
      <c r="BM82" s="645">
        <v>3.9</v>
      </c>
      <c r="BN82" s="103">
        <v>1.7202354006337708E-3</v>
      </c>
      <c r="BO82" s="103">
        <v>1.7655047532820281E-3</v>
      </c>
      <c r="BP82" s="648" t="s">
        <v>37</v>
      </c>
      <c r="BQ82" s="687" t="s">
        <v>37</v>
      </c>
      <c r="BR82" s="665">
        <v>55</v>
      </c>
      <c r="BS82" s="653">
        <v>56.447368421052637</v>
      </c>
      <c r="BT82" s="697" t="s">
        <v>37</v>
      </c>
      <c r="BU82" s="698"/>
      <c r="BV82" s="652">
        <v>55</v>
      </c>
      <c r="BW82" s="649">
        <v>56.447368421052637</v>
      </c>
      <c r="BX82" s="648" t="s">
        <v>37</v>
      </c>
      <c r="BY82" s="687" t="s">
        <v>37</v>
      </c>
      <c r="BZ82" s="652">
        <v>0</v>
      </c>
      <c r="CA82" s="649">
        <v>0</v>
      </c>
      <c r="CB82" s="648" t="s">
        <v>37</v>
      </c>
      <c r="CC82" s="687" t="s">
        <v>37</v>
      </c>
      <c r="CD82" s="661">
        <v>14.473684210526317</v>
      </c>
      <c r="CE82" s="871">
        <v>14.473684210526317</v>
      </c>
      <c r="CF82" s="655">
        <f t="shared" si="42"/>
        <v>15.100000000000001</v>
      </c>
      <c r="CG82" s="656">
        <f t="shared" si="43"/>
        <v>15.700000000000001</v>
      </c>
      <c r="CH82" s="693">
        <f t="shared" si="63"/>
        <v>0.17190346083788707</v>
      </c>
      <c r="CI82" s="658">
        <f t="shared" si="63"/>
        <v>0.17873406193078326</v>
      </c>
      <c r="CJ82" s="108" t="s">
        <v>37</v>
      </c>
      <c r="CK82" s="187" t="s">
        <v>37</v>
      </c>
      <c r="CL82" s="652">
        <f t="shared" si="44"/>
        <v>200</v>
      </c>
      <c r="CM82" s="650">
        <f t="shared" si="45"/>
        <v>209.44736842105263</v>
      </c>
      <c r="CN82" s="648" t="s">
        <v>37</v>
      </c>
      <c r="CO82" s="687" t="s">
        <v>37</v>
      </c>
      <c r="CP82" s="652">
        <f t="shared" si="46"/>
        <v>200</v>
      </c>
      <c r="CQ82" s="649">
        <f t="shared" si="47"/>
        <v>209.44736842105263</v>
      </c>
      <c r="CR82" s="648" t="s">
        <v>37</v>
      </c>
      <c r="CS82" s="687" t="s">
        <v>37</v>
      </c>
      <c r="CT82" s="652">
        <f t="shared" si="52"/>
        <v>0</v>
      </c>
      <c r="CU82" s="649">
        <f t="shared" si="53"/>
        <v>0</v>
      </c>
      <c r="CV82" s="648" t="s">
        <v>37</v>
      </c>
      <c r="CW82" s="687" t="s">
        <v>37</v>
      </c>
      <c r="CX82" s="872">
        <f t="shared" si="61"/>
        <v>13.24503311258278</v>
      </c>
      <c r="CY82" s="873">
        <f t="shared" si="60"/>
        <v>13.340596714716726</v>
      </c>
      <c r="CZ82" s="660">
        <f t="shared" si="57"/>
        <v>0.59999999999999964</v>
      </c>
      <c r="DA82" s="496">
        <f t="shared" si="58"/>
        <v>3.9735099337748318E-2</v>
      </c>
      <c r="DB82" s="648" t="s">
        <v>37</v>
      </c>
      <c r="DC82" s="687" t="s">
        <v>37</v>
      </c>
      <c r="DD82" s="661">
        <f t="shared" si="49"/>
        <v>9.4473684210526301</v>
      </c>
      <c r="DE82" s="169">
        <f t="shared" si="54"/>
        <v>4.7236842105263153E-2</v>
      </c>
      <c r="DF82" s="697" t="s">
        <v>37</v>
      </c>
      <c r="DG82" s="698" t="s">
        <v>37</v>
      </c>
      <c r="DH82" s="661">
        <f t="shared" si="55"/>
        <v>9.4473684210526301</v>
      </c>
      <c r="DI82" s="169">
        <f t="shared" si="56"/>
        <v>4.7236842105263153E-2</v>
      </c>
      <c r="DJ82" s="648" t="s">
        <v>37</v>
      </c>
      <c r="DK82" s="687" t="s">
        <v>37</v>
      </c>
      <c r="DL82" s="661" t="s">
        <v>37</v>
      </c>
      <c r="DM82" s="496" t="s">
        <v>37</v>
      </c>
      <c r="DN82" s="661" t="s">
        <v>37</v>
      </c>
      <c r="DO82" s="664" t="s">
        <v>37</v>
      </c>
      <c r="DP82" s="665">
        <f t="shared" si="50"/>
        <v>9.5563602133946546E-2</v>
      </c>
      <c r="DQ82" s="497">
        <f t="shared" si="51"/>
        <v>7.2150519611129654E-3</v>
      </c>
    </row>
    <row r="83" spans="1:121" x14ac:dyDescent="0.3">
      <c r="A83" s="1303"/>
      <c r="B83" s="14"/>
      <c r="C83" s="366" t="s">
        <v>42</v>
      </c>
      <c r="D83" s="180">
        <v>0.5</v>
      </c>
      <c r="E83" s="181">
        <v>0.5</v>
      </c>
      <c r="F83" s="182">
        <v>2.2904260192395785E-4</v>
      </c>
      <c r="G83" s="182">
        <v>2.2904260192395785E-4</v>
      </c>
      <c r="H83" s="108" t="s">
        <v>37</v>
      </c>
      <c r="I83" s="187" t="s">
        <v>37</v>
      </c>
      <c r="J83" s="108">
        <v>0</v>
      </c>
      <c r="K83" s="127">
        <v>0</v>
      </c>
      <c r="L83" s="105" t="s">
        <v>37</v>
      </c>
      <c r="M83" s="186" t="s">
        <v>37</v>
      </c>
      <c r="N83" s="126"/>
      <c r="O83" s="127">
        <v>0</v>
      </c>
      <c r="P83" s="108" t="s">
        <v>37</v>
      </c>
      <c r="Q83" s="187" t="s">
        <v>37</v>
      </c>
      <c r="R83" s="126">
        <v>0</v>
      </c>
      <c r="S83" s="127">
        <v>0</v>
      </c>
      <c r="T83" s="108" t="s">
        <v>37</v>
      </c>
      <c r="U83" s="187" t="s">
        <v>37</v>
      </c>
      <c r="V83" s="110">
        <v>0</v>
      </c>
      <c r="W83" s="430">
        <v>0</v>
      </c>
      <c r="X83" s="180">
        <v>0.5</v>
      </c>
      <c r="Y83" s="181">
        <v>0.5</v>
      </c>
      <c r="Z83" s="182">
        <v>2.2893772893772894E-4</v>
      </c>
      <c r="AA83" s="182">
        <v>2.2893772893772894E-4</v>
      </c>
      <c r="AB83" s="108" t="s">
        <v>37</v>
      </c>
      <c r="AC83" s="187" t="s">
        <v>37</v>
      </c>
      <c r="AD83" s="112">
        <v>0</v>
      </c>
      <c r="AE83" s="199">
        <v>0</v>
      </c>
      <c r="AF83" s="113" t="s">
        <v>37</v>
      </c>
      <c r="AG83" s="198" t="s">
        <v>37</v>
      </c>
      <c r="AH83" s="126">
        <v>0</v>
      </c>
      <c r="AI83" s="127">
        <v>0</v>
      </c>
      <c r="AJ83" s="108" t="s">
        <v>37</v>
      </c>
      <c r="AK83" s="187" t="s">
        <v>37</v>
      </c>
      <c r="AL83" s="126">
        <v>0</v>
      </c>
      <c r="AM83" s="127">
        <v>0</v>
      </c>
      <c r="AN83" s="108" t="s">
        <v>37</v>
      </c>
      <c r="AO83" s="187" t="s">
        <v>37</v>
      </c>
      <c r="AP83" s="110">
        <v>0</v>
      </c>
      <c r="AQ83" s="430" t="s">
        <v>37</v>
      </c>
      <c r="AR83" s="644">
        <v>0.5</v>
      </c>
      <c r="AS83" s="645">
        <v>0.4</v>
      </c>
      <c r="AT83" s="103">
        <v>2.2904260192395785E-4</v>
      </c>
      <c r="AU83" s="103">
        <v>1.8115942028985507E-4</v>
      </c>
      <c r="AV83" s="648" t="s">
        <v>37</v>
      </c>
      <c r="AW83" s="687" t="s">
        <v>37</v>
      </c>
      <c r="AX83" s="648">
        <v>0</v>
      </c>
      <c r="AY83" s="649">
        <v>0</v>
      </c>
      <c r="AZ83" s="650" t="s">
        <v>37</v>
      </c>
      <c r="BA83" s="651" t="s">
        <v>37</v>
      </c>
      <c r="BB83" s="652">
        <v>0</v>
      </c>
      <c r="BC83" s="649">
        <v>0</v>
      </c>
      <c r="BD83" s="648" t="s">
        <v>37</v>
      </c>
      <c r="BE83" s="687" t="s">
        <v>37</v>
      </c>
      <c r="BF83" s="652">
        <v>0</v>
      </c>
      <c r="BG83" s="649">
        <v>0</v>
      </c>
      <c r="BH83" s="648" t="s">
        <v>37</v>
      </c>
      <c r="BI83" s="687" t="s">
        <v>37</v>
      </c>
      <c r="BJ83" s="661">
        <v>0</v>
      </c>
      <c r="BK83" s="661">
        <v>0</v>
      </c>
      <c r="BL83" s="644">
        <v>0.5</v>
      </c>
      <c r="BM83" s="645">
        <v>0.5</v>
      </c>
      <c r="BN83" s="103">
        <v>2.2634676324128565E-4</v>
      </c>
      <c r="BO83" s="103">
        <v>2.2634676324128565E-4</v>
      </c>
      <c r="BP83" s="648" t="s">
        <v>37</v>
      </c>
      <c r="BQ83" s="687" t="s">
        <v>37</v>
      </c>
      <c r="BR83" s="665">
        <v>0</v>
      </c>
      <c r="BS83" s="653">
        <v>0</v>
      </c>
      <c r="BT83" s="697" t="s">
        <v>37</v>
      </c>
      <c r="BU83" s="698"/>
      <c r="BV83" s="652">
        <v>0</v>
      </c>
      <c r="BW83" s="649">
        <v>0</v>
      </c>
      <c r="BX83" s="648" t="s">
        <v>37</v>
      </c>
      <c r="BY83" s="687" t="s">
        <v>37</v>
      </c>
      <c r="BZ83" s="652">
        <v>0</v>
      </c>
      <c r="CA83" s="649">
        <v>0</v>
      </c>
      <c r="CB83" s="648" t="s">
        <v>37</v>
      </c>
      <c r="CC83" s="687" t="s">
        <v>37</v>
      </c>
      <c r="CD83" s="661">
        <v>0</v>
      </c>
      <c r="CE83" s="871">
        <v>0</v>
      </c>
      <c r="CF83" s="655">
        <f t="shared" si="42"/>
        <v>2</v>
      </c>
      <c r="CG83" s="656">
        <f t="shared" si="43"/>
        <v>1.9</v>
      </c>
      <c r="CH83" s="693">
        <f t="shared" si="63"/>
        <v>2.2768670309653915E-2</v>
      </c>
      <c r="CI83" s="658">
        <f t="shared" si="63"/>
        <v>2.1630236794171219E-2</v>
      </c>
      <c r="CJ83" s="108" t="s">
        <v>37</v>
      </c>
      <c r="CK83" s="187" t="s">
        <v>37</v>
      </c>
      <c r="CL83" s="652">
        <f t="shared" si="44"/>
        <v>0</v>
      </c>
      <c r="CM83" s="650">
        <f t="shared" si="45"/>
        <v>0</v>
      </c>
      <c r="CN83" s="648" t="s">
        <v>37</v>
      </c>
      <c r="CO83" s="687" t="s">
        <v>37</v>
      </c>
      <c r="CP83" s="652">
        <f t="shared" si="46"/>
        <v>0</v>
      </c>
      <c r="CQ83" s="649">
        <f t="shared" si="47"/>
        <v>0</v>
      </c>
      <c r="CR83" s="648" t="s">
        <v>37</v>
      </c>
      <c r="CS83" s="687" t="s">
        <v>37</v>
      </c>
      <c r="CT83" s="652">
        <f t="shared" si="52"/>
        <v>0</v>
      </c>
      <c r="CU83" s="649">
        <f t="shared" si="53"/>
        <v>0</v>
      </c>
      <c r="CV83" s="648" t="s">
        <v>37</v>
      </c>
      <c r="CW83" s="687" t="s">
        <v>37</v>
      </c>
      <c r="CX83" s="872">
        <f t="shared" si="61"/>
        <v>0</v>
      </c>
      <c r="CY83" s="873">
        <f t="shared" si="60"/>
        <v>0</v>
      </c>
      <c r="CZ83" s="660">
        <f t="shared" si="57"/>
        <v>-0.10000000000000009</v>
      </c>
      <c r="DA83" s="496">
        <f t="shared" si="58"/>
        <v>-5.0000000000000044E-2</v>
      </c>
      <c r="DB83" s="648" t="s">
        <v>37</v>
      </c>
      <c r="DC83" s="687" t="s">
        <v>37</v>
      </c>
      <c r="DD83" s="661">
        <f t="shared" si="49"/>
        <v>0</v>
      </c>
      <c r="DE83" s="169" t="s">
        <v>37</v>
      </c>
      <c r="DF83" s="697" t="s">
        <v>37</v>
      </c>
      <c r="DG83" s="698" t="s">
        <v>37</v>
      </c>
      <c r="DH83" s="661">
        <f t="shared" si="55"/>
        <v>0</v>
      </c>
      <c r="DI83" s="169" t="s">
        <v>37</v>
      </c>
      <c r="DJ83" s="648" t="s">
        <v>37</v>
      </c>
      <c r="DK83" s="687" t="s">
        <v>37</v>
      </c>
      <c r="DL83" s="661" t="s">
        <v>37</v>
      </c>
      <c r="DM83" s="496" t="s">
        <v>37</v>
      </c>
      <c r="DN83" s="661" t="s">
        <v>37</v>
      </c>
      <c r="DO83" s="664" t="s">
        <v>37</v>
      </c>
      <c r="DP83" s="665">
        <f t="shared" si="50"/>
        <v>0</v>
      </c>
      <c r="DQ83" s="497" t="s">
        <v>37</v>
      </c>
    </row>
    <row r="84" spans="1:121" x14ac:dyDescent="0.3">
      <c r="A84" s="1303"/>
      <c r="B84" s="1307" t="s">
        <v>63</v>
      </c>
      <c r="C84" s="1308"/>
      <c r="D84" s="254">
        <v>24.7</v>
      </c>
      <c r="E84" s="255">
        <v>24.2</v>
      </c>
      <c r="F84" s="258">
        <v>2.2460875337595139E-3</v>
      </c>
      <c r="G84" s="258">
        <v>2.2046899768598653E-3</v>
      </c>
      <c r="H84" s="130" t="s">
        <v>37</v>
      </c>
      <c r="I84" s="256" t="s">
        <v>37</v>
      </c>
      <c r="J84" s="130">
        <v>327</v>
      </c>
      <c r="K84" s="257">
        <v>345</v>
      </c>
      <c r="L84" s="131" t="s">
        <v>37</v>
      </c>
      <c r="M84" s="402" t="s">
        <v>37</v>
      </c>
      <c r="N84" s="401">
        <v>327</v>
      </c>
      <c r="O84" s="270">
        <v>345</v>
      </c>
      <c r="P84" s="130" t="s">
        <v>37</v>
      </c>
      <c r="Q84" s="256" t="s">
        <v>37</v>
      </c>
      <c r="R84" s="271">
        <v>0</v>
      </c>
      <c r="S84" s="270">
        <v>0</v>
      </c>
      <c r="T84" s="130" t="s">
        <v>37</v>
      </c>
      <c r="U84" s="256" t="s">
        <v>37</v>
      </c>
      <c r="V84" s="131">
        <v>13.238866396761134</v>
      </c>
      <c r="W84" s="432">
        <v>14.256198347107439</v>
      </c>
      <c r="X84" s="254">
        <v>27.700000000000003</v>
      </c>
      <c r="Y84" s="255">
        <v>27.7</v>
      </c>
      <c r="Z84" s="258">
        <v>2.5177469346203841E-3</v>
      </c>
      <c r="AA84" s="258">
        <v>2.5235500974800937E-3</v>
      </c>
      <c r="AB84" s="130" t="s">
        <v>37</v>
      </c>
      <c r="AC84" s="256" t="s">
        <v>37</v>
      </c>
      <c r="AD84" s="130">
        <v>420</v>
      </c>
      <c r="AE84" s="257">
        <v>1475.16</v>
      </c>
      <c r="AF84" s="131" t="s">
        <v>37</v>
      </c>
      <c r="AG84" s="402" t="s">
        <v>37</v>
      </c>
      <c r="AH84" s="401">
        <v>420</v>
      </c>
      <c r="AI84" s="270">
        <v>1475.16</v>
      </c>
      <c r="AJ84" s="130" t="s">
        <v>37</v>
      </c>
      <c r="AK84" s="256" t="s">
        <v>37</v>
      </c>
      <c r="AL84" s="271">
        <v>0</v>
      </c>
      <c r="AM84" s="270">
        <v>0</v>
      </c>
      <c r="AN84" s="130" t="s">
        <v>37</v>
      </c>
      <c r="AO84" s="256" t="s">
        <v>37</v>
      </c>
      <c r="AP84" s="131">
        <v>15.162454873646208</v>
      </c>
      <c r="AQ84" s="432">
        <v>53.25487364620939</v>
      </c>
      <c r="AR84" s="854">
        <v>25</v>
      </c>
      <c r="AS84" s="855">
        <v>24.299999999999997</v>
      </c>
      <c r="AT84" s="172">
        <v>2.2508530733147862E-3</v>
      </c>
      <c r="AU84" s="172">
        <v>2.1878291872619721E-3</v>
      </c>
      <c r="AV84" s="857" t="s">
        <v>37</v>
      </c>
      <c r="AW84" s="858" t="s">
        <v>37</v>
      </c>
      <c r="AX84" s="857">
        <v>278</v>
      </c>
      <c r="AY84" s="859">
        <v>2618.3200000000002</v>
      </c>
      <c r="AZ84" s="860" t="s">
        <v>37</v>
      </c>
      <c r="BA84" s="903" t="s">
        <v>37</v>
      </c>
      <c r="BB84" s="895">
        <v>278</v>
      </c>
      <c r="BC84" s="904">
        <v>2618.3200000000002</v>
      </c>
      <c r="BD84" s="857" t="s">
        <v>37</v>
      </c>
      <c r="BE84" s="858" t="s">
        <v>37</v>
      </c>
      <c r="BF84" s="905">
        <v>0</v>
      </c>
      <c r="BG84" s="904">
        <v>0</v>
      </c>
      <c r="BH84" s="857" t="s">
        <v>37</v>
      </c>
      <c r="BI84" s="858" t="s">
        <v>37</v>
      </c>
      <c r="BJ84" s="860">
        <v>11.12</v>
      </c>
      <c r="BK84" s="860">
        <v>107.74979423868315</v>
      </c>
      <c r="BL84" s="854">
        <v>25.7</v>
      </c>
      <c r="BM84" s="855">
        <v>25</v>
      </c>
      <c r="BN84" s="172">
        <v>2.315962115545783E-3</v>
      </c>
      <c r="BO84" s="172">
        <v>2.25288143535582E-3</v>
      </c>
      <c r="BP84" s="857" t="s">
        <v>37</v>
      </c>
      <c r="BQ84" s="858" t="s">
        <v>37</v>
      </c>
      <c r="BR84" s="857">
        <v>306</v>
      </c>
      <c r="BS84" s="859">
        <v>296.77576671694317</v>
      </c>
      <c r="BT84" s="860" t="s">
        <v>37</v>
      </c>
      <c r="BU84" s="903"/>
      <c r="BV84" s="895">
        <v>306</v>
      </c>
      <c r="BW84" s="904">
        <v>296.77576671694317</v>
      </c>
      <c r="BX84" s="857" t="s">
        <v>37</v>
      </c>
      <c r="BY84" s="858" t="s">
        <v>37</v>
      </c>
      <c r="BZ84" s="905">
        <v>0</v>
      </c>
      <c r="CA84" s="904">
        <v>0</v>
      </c>
      <c r="CB84" s="857" t="s">
        <v>37</v>
      </c>
      <c r="CC84" s="858" t="s">
        <v>37</v>
      </c>
      <c r="CD84" s="860">
        <v>11.906614785992218</v>
      </c>
      <c r="CE84" s="861">
        <v>11.871030668677726</v>
      </c>
      <c r="CF84" s="906">
        <f t="shared" si="42"/>
        <v>103.10000000000001</v>
      </c>
      <c r="CG84" s="907">
        <f t="shared" si="43"/>
        <v>101.19999999999999</v>
      </c>
      <c r="CH84" s="908">
        <f>CF84/44202.6*100</f>
        <v>0.23324419830507712</v>
      </c>
      <c r="CI84" s="909">
        <f>(CG84/44165)*100</f>
        <v>0.2291407222914072</v>
      </c>
      <c r="CJ84" s="130" t="s">
        <v>37</v>
      </c>
      <c r="CK84" s="256" t="s">
        <v>37</v>
      </c>
      <c r="CL84" s="905">
        <f t="shared" si="44"/>
        <v>1331</v>
      </c>
      <c r="CM84" s="910">
        <f t="shared" si="45"/>
        <v>4735.255766716944</v>
      </c>
      <c r="CN84" s="857" t="s">
        <v>37</v>
      </c>
      <c r="CO84" s="858" t="s">
        <v>37</v>
      </c>
      <c r="CP84" s="905">
        <f t="shared" si="46"/>
        <v>1331</v>
      </c>
      <c r="CQ84" s="904">
        <f t="shared" si="47"/>
        <v>4735.255766716944</v>
      </c>
      <c r="CR84" s="857" t="s">
        <v>37</v>
      </c>
      <c r="CS84" s="858" t="s">
        <v>37</v>
      </c>
      <c r="CT84" s="905">
        <f t="shared" si="52"/>
        <v>0</v>
      </c>
      <c r="CU84" s="904">
        <f t="shared" si="53"/>
        <v>0</v>
      </c>
      <c r="CV84" s="857" t="s">
        <v>37</v>
      </c>
      <c r="CW84" s="858" t="s">
        <v>37</v>
      </c>
      <c r="CX84" s="863">
        <f t="shared" si="61"/>
        <v>12.909796314258001</v>
      </c>
      <c r="CY84" s="868">
        <f t="shared" si="60"/>
        <v>46.791064888507357</v>
      </c>
      <c r="CZ84" s="911">
        <f t="shared" si="57"/>
        <v>-1.9000000000000199</v>
      </c>
      <c r="DA84" s="523">
        <f t="shared" si="58"/>
        <v>-1.8428709990300871E-2</v>
      </c>
      <c r="DB84" s="860" t="s">
        <v>37</v>
      </c>
      <c r="DC84" s="912" t="s">
        <v>37</v>
      </c>
      <c r="DD84" s="860">
        <f t="shared" si="49"/>
        <v>3404.255766716944</v>
      </c>
      <c r="DE84" s="172">
        <f t="shared" si="54"/>
        <v>2.5576677435889885</v>
      </c>
      <c r="DF84" s="860" t="s">
        <v>37</v>
      </c>
      <c r="DG84" s="870" t="s">
        <v>37</v>
      </c>
      <c r="DH84" s="860">
        <f t="shared" si="55"/>
        <v>3404.255766716944</v>
      </c>
      <c r="DI84" s="172">
        <f t="shared" si="56"/>
        <v>2.5576677435889885</v>
      </c>
      <c r="DJ84" s="857" t="s">
        <v>37</v>
      </c>
      <c r="DK84" s="858" t="s">
        <v>37</v>
      </c>
      <c r="DL84" s="860" t="s">
        <v>37</v>
      </c>
      <c r="DM84" s="523" t="s">
        <v>37</v>
      </c>
      <c r="DN84" s="860" t="s">
        <v>37</v>
      </c>
      <c r="DO84" s="867" t="s">
        <v>37</v>
      </c>
      <c r="DP84" s="913">
        <f t="shared" si="50"/>
        <v>33.881268574249354</v>
      </c>
      <c r="DQ84" s="527">
        <f t="shared" si="51"/>
        <v>2.6244619008302843</v>
      </c>
    </row>
    <row r="85" spans="1:121" x14ac:dyDescent="0.3">
      <c r="A85" s="1303"/>
      <c r="B85" s="14"/>
      <c r="C85" s="366" t="s">
        <v>38</v>
      </c>
      <c r="D85" s="180">
        <v>7.2</v>
      </c>
      <c r="E85" s="181">
        <v>6.6</v>
      </c>
      <c r="F85" s="182">
        <v>3.2982134677049932E-3</v>
      </c>
      <c r="G85" s="182">
        <v>3.0233623453962436E-3</v>
      </c>
      <c r="H85" s="108" t="s">
        <v>37</v>
      </c>
      <c r="I85" s="187" t="s">
        <v>37</v>
      </c>
      <c r="J85" s="108">
        <v>97</v>
      </c>
      <c r="K85" s="127">
        <v>96</v>
      </c>
      <c r="L85" s="105" t="s">
        <v>37</v>
      </c>
      <c r="M85" s="186" t="s">
        <v>37</v>
      </c>
      <c r="N85" s="126">
        <v>97</v>
      </c>
      <c r="O85" s="127">
        <v>96</v>
      </c>
      <c r="P85" s="108" t="s">
        <v>37</v>
      </c>
      <c r="Q85" s="187" t="s">
        <v>37</v>
      </c>
      <c r="R85" s="126">
        <v>0</v>
      </c>
      <c r="S85" s="127">
        <v>0</v>
      </c>
      <c r="T85" s="108" t="s">
        <v>37</v>
      </c>
      <c r="U85" s="187" t="s">
        <v>37</v>
      </c>
      <c r="V85" s="110">
        <v>13.472222222222221</v>
      </c>
      <c r="W85" s="430">
        <v>14.545454545454547</v>
      </c>
      <c r="X85" s="180">
        <v>10.4</v>
      </c>
      <c r="Y85" s="181">
        <v>10</v>
      </c>
      <c r="Z85" s="182">
        <v>4.7619047619047623E-3</v>
      </c>
      <c r="AA85" s="182">
        <v>4.578754578754579E-3</v>
      </c>
      <c r="AB85" s="108" t="s">
        <v>37</v>
      </c>
      <c r="AC85" s="187" t="s">
        <v>37</v>
      </c>
      <c r="AD85" s="112">
        <v>160</v>
      </c>
      <c r="AE85" s="199">
        <v>1211.1600000000001</v>
      </c>
      <c r="AF85" s="113" t="s">
        <v>37</v>
      </c>
      <c r="AG85" s="198" t="s">
        <v>37</v>
      </c>
      <c r="AH85" s="312">
        <v>160</v>
      </c>
      <c r="AI85" s="127">
        <v>1211.1600000000001</v>
      </c>
      <c r="AJ85" s="108" t="s">
        <v>37</v>
      </c>
      <c r="AK85" s="187" t="s">
        <v>37</v>
      </c>
      <c r="AL85" s="312">
        <v>0</v>
      </c>
      <c r="AM85" s="199">
        <v>0</v>
      </c>
      <c r="AN85" s="108" t="s">
        <v>37</v>
      </c>
      <c r="AO85" s="187" t="s">
        <v>37</v>
      </c>
      <c r="AP85" s="110">
        <v>15.384615384615383</v>
      </c>
      <c r="AQ85" s="430">
        <v>121.11600000000001</v>
      </c>
      <c r="AR85" s="644">
        <v>7.3</v>
      </c>
      <c r="AS85" s="645">
        <v>7.2</v>
      </c>
      <c r="AT85" s="103">
        <v>3.3440219880897844E-3</v>
      </c>
      <c r="AU85" s="103">
        <v>3.2608695652173916E-3</v>
      </c>
      <c r="AV85" s="648" t="s">
        <v>37</v>
      </c>
      <c r="AW85" s="687" t="s">
        <v>37</v>
      </c>
      <c r="AX85" s="648">
        <v>77</v>
      </c>
      <c r="AY85" s="649">
        <v>2422.3200000000002</v>
      </c>
      <c r="AZ85" s="650" t="s">
        <v>37</v>
      </c>
      <c r="BA85" s="651" t="s">
        <v>37</v>
      </c>
      <c r="BB85" s="652">
        <v>77</v>
      </c>
      <c r="BC85" s="649">
        <v>2422.3200000000002</v>
      </c>
      <c r="BD85" s="648" t="s">
        <v>37</v>
      </c>
      <c r="BE85" s="687" t="s">
        <v>37</v>
      </c>
      <c r="BF85" s="695">
        <v>0</v>
      </c>
      <c r="BG85" s="653">
        <v>0</v>
      </c>
      <c r="BH85" s="648" t="s">
        <v>37</v>
      </c>
      <c r="BI85" s="687" t="s">
        <v>37</v>
      </c>
      <c r="BJ85" s="661">
        <v>10.547945205479452</v>
      </c>
      <c r="BK85" s="661">
        <v>336.43333333333334</v>
      </c>
      <c r="BL85" s="644">
        <v>7.3</v>
      </c>
      <c r="BM85" s="645">
        <v>7.3</v>
      </c>
      <c r="BN85" s="103">
        <v>3.3046627433227704E-3</v>
      </c>
      <c r="BO85" s="103">
        <v>3.3046627433227704E-3</v>
      </c>
      <c r="BP85" s="648" t="s">
        <v>37</v>
      </c>
      <c r="BQ85" s="687" t="s">
        <v>37</v>
      </c>
      <c r="BR85" s="665">
        <v>77</v>
      </c>
      <c r="BS85" s="653">
        <v>77</v>
      </c>
      <c r="BT85" s="697" t="s">
        <v>37</v>
      </c>
      <c r="BU85" s="698"/>
      <c r="BV85" s="652">
        <v>77</v>
      </c>
      <c r="BW85" s="649">
        <v>77</v>
      </c>
      <c r="BX85" s="648" t="s">
        <v>37</v>
      </c>
      <c r="BY85" s="687" t="s">
        <v>37</v>
      </c>
      <c r="BZ85" s="695">
        <v>0</v>
      </c>
      <c r="CA85" s="653">
        <v>0</v>
      </c>
      <c r="CB85" s="648" t="s">
        <v>37</v>
      </c>
      <c r="CC85" s="687" t="s">
        <v>37</v>
      </c>
      <c r="CD85" s="661">
        <v>10.547945205479452</v>
      </c>
      <c r="CE85" s="871">
        <v>10.547945205479452</v>
      </c>
      <c r="CF85" s="655">
        <f t="shared" si="42"/>
        <v>32.200000000000003</v>
      </c>
      <c r="CG85" s="656">
        <f t="shared" si="43"/>
        <v>31.1</v>
      </c>
      <c r="CH85" s="693">
        <f t="shared" ref="CH85:CI89" si="64">CF85/8784*100</f>
        <v>0.36657559198542811</v>
      </c>
      <c r="CI85" s="699">
        <f t="shared" si="64"/>
        <v>0.35405282331511839</v>
      </c>
      <c r="CJ85" s="108" t="s">
        <v>37</v>
      </c>
      <c r="CK85" s="187" t="s">
        <v>37</v>
      </c>
      <c r="CL85" s="650">
        <f t="shared" si="44"/>
        <v>411</v>
      </c>
      <c r="CM85" s="650">
        <f t="shared" si="45"/>
        <v>3806.4800000000005</v>
      </c>
      <c r="CN85" s="648" t="s">
        <v>37</v>
      </c>
      <c r="CO85" s="687" t="s">
        <v>37</v>
      </c>
      <c r="CP85" s="652">
        <f t="shared" si="46"/>
        <v>411</v>
      </c>
      <c r="CQ85" s="649">
        <f t="shared" si="47"/>
        <v>3806.4800000000005</v>
      </c>
      <c r="CR85" s="648" t="s">
        <v>37</v>
      </c>
      <c r="CS85" s="687" t="s">
        <v>37</v>
      </c>
      <c r="CT85" s="652">
        <f t="shared" si="52"/>
        <v>0</v>
      </c>
      <c r="CU85" s="649">
        <f t="shared" si="53"/>
        <v>0</v>
      </c>
      <c r="CV85" s="648" t="s">
        <v>37</v>
      </c>
      <c r="CW85" s="687" t="s">
        <v>37</v>
      </c>
      <c r="CX85" s="872">
        <f t="shared" si="61"/>
        <v>12.763975155279502</v>
      </c>
      <c r="CY85" s="873">
        <f t="shared" si="60"/>
        <v>122.39485530546625</v>
      </c>
      <c r="CZ85" s="660">
        <f t="shared" si="57"/>
        <v>-1.1000000000000014</v>
      </c>
      <c r="DA85" s="496">
        <f t="shared" si="58"/>
        <v>-3.4161490683229857E-2</v>
      </c>
      <c r="DB85" s="661" t="s">
        <v>37</v>
      </c>
      <c r="DC85" s="663" t="s">
        <v>37</v>
      </c>
      <c r="DD85" s="661">
        <f t="shared" si="49"/>
        <v>3395.4800000000005</v>
      </c>
      <c r="DE85" s="169">
        <f t="shared" si="54"/>
        <v>8.2615085158150858</v>
      </c>
      <c r="DF85" s="697" t="s">
        <v>37</v>
      </c>
      <c r="DG85" s="698" t="s">
        <v>37</v>
      </c>
      <c r="DH85" s="661">
        <f t="shared" si="55"/>
        <v>3395.4800000000005</v>
      </c>
      <c r="DI85" s="169">
        <f t="shared" si="56"/>
        <v>8.2615085158150858</v>
      </c>
      <c r="DJ85" s="648" t="s">
        <v>37</v>
      </c>
      <c r="DK85" s="687" t="s">
        <v>37</v>
      </c>
      <c r="DL85" s="661" t="s">
        <v>37</v>
      </c>
      <c r="DM85" s="496" t="s">
        <v>37</v>
      </c>
      <c r="DN85" s="661" t="s">
        <v>37</v>
      </c>
      <c r="DO85" s="664" t="s">
        <v>37</v>
      </c>
      <c r="DP85" s="665">
        <f t="shared" si="50"/>
        <v>109.63088015018675</v>
      </c>
      <c r="DQ85" s="497">
        <f t="shared" si="51"/>
        <v>8.5890859874355563</v>
      </c>
    </row>
    <row r="86" spans="1:121" x14ac:dyDescent="0.3">
      <c r="A86" s="1303"/>
      <c r="B86" s="365"/>
      <c r="C86" s="366" t="s">
        <v>39</v>
      </c>
      <c r="D86" s="180">
        <v>7</v>
      </c>
      <c r="E86" s="181">
        <v>7.1</v>
      </c>
      <c r="F86" s="182">
        <v>3.2065964269354101E-3</v>
      </c>
      <c r="G86" s="182">
        <v>3.2524049473202014E-3</v>
      </c>
      <c r="H86" s="108" t="s">
        <v>37</v>
      </c>
      <c r="I86" s="187" t="s">
        <v>37</v>
      </c>
      <c r="J86" s="108">
        <v>95</v>
      </c>
      <c r="K86" s="127">
        <v>102.5</v>
      </c>
      <c r="L86" s="105" t="s">
        <v>37</v>
      </c>
      <c r="M86" s="186" t="s">
        <v>37</v>
      </c>
      <c r="N86" s="126">
        <v>95</v>
      </c>
      <c r="O86" s="127">
        <v>102.5</v>
      </c>
      <c r="P86" s="108" t="s">
        <v>37</v>
      </c>
      <c r="Q86" s="187" t="s">
        <v>37</v>
      </c>
      <c r="R86" s="126">
        <v>0</v>
      </c>
      <c r="S86" s="127">
        <v>0</v>
      </c>
      <c r="T86" s="108" t="s">
        <v>37</v>
      </c>
      <c r="U86" s="187" t="s">
        <v>37</v>
      </c>
      <c r="V86" s="110">
        <v>13.571428571428571</v>
      </c>
      <c r="W86" s="430">
        <v>14.43661971830986</v>
      </c>
      <c r="X86" s="180">
        <v>7.2</v>
      </c>
      <c r="Y86" s="181">
        <v>7</v>
      </c>
      <c r="Z86" s="182">
        <v>3.2967032967032967E-3</v>
      </c>
      <c r="AA86" s="182">
        <v>3.205128205128205E-3</v>
      </c>
      <c r="AB86" s="108" t="s">
        <v>37</v>
      </c>
      <c r="AC86" s="187" t="s">
        <v>37</v>
      </c>
      <c r="AD86" s="112">
        <v>108</v>
      </c>
      <c r="AE86" s="199">
        <v>104</v>
      </c>
      <c r="AF86" s="113" t="s">
        <v>37</v>
      </c>
      <c r="AG86" s="198" t="s">
        <v>37</v>
      </c>
      <c r="AH86" s="126">
        <v>108</v>
      </c>
      <c r="AI86" s="127">
        <v>104</v>
      </c>
      <c r="AJ86" s="108" t="s">
        <v>37</v>
      </c>
      <c r="AK86" s="187" t="s">
        <v>37</v>
      </c>
      <c r="AL86" s="126">
        <v>0</v>
      </c>
      <c r="AM86" s="199">
        <v>0</v>
      </c>
      <c r="AN86" s="108" t="s">
        <v>37</v>
      </c>
      <c r="AO86" s="187" t="s">
        <v>37</v>
      </c>
      <c r="AP86" s="110">
        <v>15</v>
      </c>
      <c r="AQ86" s="430">
        <v>14.857142857142858</v>
      </c>
      <c r="AR86" s="644">
        <v>7.1</v>
      </c>
      <c r="AS86" s="645">
        <v>7</v>
      </c>
      <c r="AT86" s="103">
        <v>3.2524049473202014E-3</v>
      </c>
      <c r="AU86" s="103">
        <v>3.170289855072464E-3</v>
      </c>
      <c r="AV86" s="648" t="s">
        <v>37</v>
      </c>
      <c r="AW86" s="687" t="s">
        <v>37</v>
      </c>
      <c r="AX86" s="648">
        <v>104</v>
      </c>
      <c r="AY86" s="649">
        <v>100</v>
      </c>
      <c r="AZ86" s="650" t="s">
        <v>37</v>
      </c>
      <c r="BA86" s="651" t="s">
        <v>37</v>
      </c>
      <c r="BB86" s="652">
        <v>104</v>
      </c>
      <c r="BC86" s="649">
        <v>100</v>
      </c>
      <c r="BD86" s="648" t="s">
        <v>37</v>
      </c>
      <c r="BE86" s="687" t="s">
        <v>37</v>
      </c>
      <c r="BF86" s="652">
        <v>0</v>
      </c>
      <c r="BG86" s="653">
        <v>0</v>
      </c>
      <c r="BH86" s="648" t="s">
        <v>37</v>
      </c>
      <c r="BI86" s="687" t="s">
        <v>37</v>
      </c>
      <c r="BJ86" s="661">
        <v>14.647887323943662</v>
      </c>
      <c r="BK86" s="661">
        <v>14.285714285714286</v>
      </c>
      <c r="BL86" s="644">
        <v>7.2</v>
      </c>
      <c r="BM86" s="645">
        <v>7</v>
      </c>
      <c r="BN86" s="103">
        <v>3.2593933906745133E-3</v>
      </c>
      <c r="BO86" s="103">
        <v>3.1688546853779992E-3</v>
      </c>
      <c r="BP86" s="648" t="s">
        <v>37</v>
      </c>
      <c r="BQ86" s="687" t="s">
        <v>37</v>
      </c>
      <c r="BR86" s="665">
        <v>76</v>
      </c>
      <c r="BS86" s="653">
        <v>73.888888888888886</v>
      </c>
      <c r="BT86" s="697" t="s">
        <v>37</v>
      </c>
      <c r="BU86" s="698"/>
      <c r="BV86" s="652">
        <v>76</v>
      </c>
      <c r="BW86" s="649">
        <v>73.888888888888886</v>
      </c>
      <c r="BX86" s="648" t="s">
        <v>37</v>
      </c>
      <c r="BY86" s="687" t="s">
        <v>37</v>
      </c>
      <c r="BZ86" s="652">
        <v>0</v>
      </c>
      <c r="CA86" s="653">
        <v>0</v>
      </c>
      <c r="CB86" s="648" t="s">
        <v>37</v>
      </c>
      <c r="CC86" s="687" t="s">
        <v>37</v>
      </c>
      <c r="CD86" s="661">
        <v>10.555555555555555</v>
      </c>
      <c r="CE86" s="871">
        <v>10.555555555555555</v>
      </c>
      <c r="CF86" s="655">
        <f t="shared" si="42"/>
        <v>28.499999999999996</v>
      </c>
      <c r="CG86" s="656">
        <f t="shared" si="43"/>
        <v>28.1</v>
      </c>
      <c r="CH86" s="693">
        <f t="shared" si="64"/>
        <v>0.32445355191256825</v>
      </c>
      <c r="CI86" s="699">
        <f t="shared" si="64"/>
        <v>0.31989981785063754</v>
      </c>
      <c r="CJ86" s="108" t="s">
        <v>37</v>
      </c>
      <c r="CK86" s="187" t="s">
        <v>37</v>
      </c>
      <c r="CL86" s="650">
        <f t="shared" si="44"/>
        <v>383</v>
      </c>
      <c r="CM86" s="650">
        <f t="shared" si="45"/>
        <v>380.38888888888891</v>
      </c>
      <c r="CN86" s="648" t="s">
        <v>37</v>
      </c>
      <c r="CO86" s="687" t="s">
        <v>37</v>
      </c>
      <c r="CP86" s="652">
        <f t="shared" si="46"/>
        <v>383</v>
      </c>
      <c r="CQ86" s="649">
        <f t="shared" si="47"/>
        <v>380.38888888888891</v>
      </c>
      <c r="CR86" s="648" t="s">
        <v>37</v>
      </c>
      <c r="CS86" s="687" t="s">
        <v>37</v>
      </c>
      <c r="CT86" s="652">
        <f t="shared" si="52"/>
        <v>0</v>
      </c>
      <c r="CU86" s="649">
        <f t="shared" si="53"/>
        <v>0</v>
      </c>
      <c r="CV86" s="648" t="s">
        <v>37</v>
      </c>
      <c r="CW86" s="687" t="s">
        <v>37</v>
      </c>
      <c r="CX86" s="872">
        <f t="shared" si="61"/>
        <v>13.438596491228072</v>
      </c>
      <c r="CY86" s="873">
        <f t="shared" si="60"/>
        <v>13.536971134835904</v>
      </c>
      <c r="CZ86" s="660">
        <f t="shared" si="57"/>
        <v>-0.39999999999999503</v>
      </c>
      <c r="DA86" s="496">
        <f t="shared" si="58"/>
        <v>-1.4035087719298072E-2</v>
      </c>
      <c r="DB86" s="661" t="s">
        <v>37</v>
      </c>
      <c r="DC86" s="663" t="s">
        <v>37</v>
      </c>
      <c r="DD86" s="661">
        <f t="shared" si="49"/>
        <v>-2.6111111111110858</v>
      </c>
      <c r="DE86" s="169">
        <f t="shared" si="54"/>
        <v>-6.8175224833187621E-3</v>
      </c>
      <c r="DF86" s="697" t="s">
        <v>37</v>
      </c>
      <c r="DG86" s="698" t="s">
        <v>37</v>
      </c>
      <c r="DH86" s="661">
        <f t="shared" si="55"/>
        <v>-2.6111111111110858</v>
      </c>
      <c r="DI86" s="169">
        <f t="shared" si="56"/>
        <v>-6.8175224833187621E-3</v>
      </c>
      <c r="DJ86" s="648" t="s">
        <v>37</v>
      </c>
      <c r="DK86" s="687" t="s">
        <v>37</v>
      </c>
      <c r="DL86" s="661" t="s">
        <v>37</v>
      </c>
      <c r="DM86" s="496" t="s">
        <v>37</v>
      </c>
      <c r="DN86" s="661" t="s">
        <v>37</v>
      </c>
      <c r="DO86" s="664" t="s">
        <v>37</v>
      </c>
      <c r="DP86" s="665">
        <f t="shared" si="50"/>
        <v>9.8374643607831658E-2</v>
      </c>
      <c r="DQ86" s="497">
        <f t="shared" si="51"/>
        <v>7.3203063781284647E-3</v>
      </c>
    </row>
    <row r="87" spans="1:121" x14ac:dyDescent="0.3">
      <c r="A87" s="1303"/>
      <c r="B87" s="365"/>
      <c r="C87" s="366" t="s">
        <v>40</v>
      </c>
      <c r="D87" s="180">
        <v>6.2</v>
      </c>
      <c r="E87" s="181">
        <v>6.2</v>
      </c>
      <c r="F87" s="182">
        <v>2.8401282638570776E-3</v>
      </c>
      <c r="G87" s="182">
        <v>2.8401282638570776E-3</v>
      </c>
      <c r="H87" s="108" t="s">
        <v>37</v>
      </c>
      <c r="I87" s="187" t="s">
        <v>37</v>
      </c>
      <c r="J87" s="108">
        <v>84</v>
      </c>
      <c r="K87" s="127">
        <v>90.5</v>
      </c>
      <c r="L87" s="105" t="s">
        <v>37</v>
      </c>
      <c r="M87" s="186" t="s">
        <v>37</v>
      </c>
      <c r="N87" s="126">
        <v>84</v>
      </c>
      <c r="O87" s="127">
        <v>90.5</v>
      </c>
      <c r="P87" s="108" t="s">
        <v>37</v>
      </c>
      <c r="Q87" s="187" t="s">
        <v>37</v>
      </c>
      <c r="R87" s="126">
        <v>0</v>
      </c>
      <c r="S87" s="127">
        <v>0</v>
      </c>
      <c r="T87" s="108" t="s">
        <v>37</v>
      </c>
      <c r="U87" s="187" t="s">
        <v>37</v>
      </c>
      <c r="V87" s="110">
        <v>13.548387096774194</v>
      </c>
      <c r="W87" s="430">
        <v>14.596774193548386</v>
      </c>
      <c r="X87" s="180">
        <v>6</v>
      </c>
      <c r="Y87" s="181">
        <v>6.5</v>
      </c>
      <c r="Z87" s="182">
        <v>2.7472527472527475E-3</v>
      </c>
      <c r="AA87" s="182">
        <v>2.976190476190476E-3</v>
      </c>
      <c r="AB87" s="108" t="s">
        <v>37</v>
      </c>
      <c r="AC87" s="187" t="s">
        <v>37</v>
      </c>
      <c r="AD87" s="112">
        <v>94</v>
      </c>
      <c r="AE87" s="199">
        <v>100</v>
      </c>
      <c r="AF87" s="113" t="s">
        <v>37</v>
      </c>
      <c r="AG87" s="198" t="s">
        <v>37</v>
      </c>
      <c r="AH87" s="126">
        <v>94</v>
      </c>
      <c r="AI87" s="127">
        <v>100</v>
      </c>
      <c r="AJ87" s="108" t="s">
        <v>37</v>
      </c>
      <c r="AK87" s="187" t="s">
        <v>37</v>
      </c>
      <c r="AL87" s="126">
        <v>0</v>
      </c>
      <c r="AM87" s="127">
        <v>0</v>
      </c>
      <c r="AN87" s="108" t="s">
        <v>37</v>
      </c>
      <c r="AO87" s="187" t="s">
        <v>37</v>
      </c>
      <c r="AP87" s="110">
        <v>15.666666666666666</v>
      </c>
      <c r="AQ87" s="430">
        <v>15.384615384615385</v>
      </c>
      <c r="AR87" s="644">
        <v>6.3</v>
      </c>
      <c r="AS87" s="645">
        <v>6.1</v>
      </c>
      <c r="AT87" s="103">
        <v>2.8859367842418689E-3</v>
      </c>
      <c r="AU87" s="103">
        <v>2.7626811594202898E-3</v>
      </c>
      <c r="AV87" s="648" t="s">
        <v>37</v>
      </c>
      <c r="AW87" s="687" t="s">
        <v>37</v>
      </c>
      <c r="AX87" s="648">
        <v>60</v>
      </c>
      <c r="AY87" s="649">
        <v>61</v>
      </c>
      <c r="AZ87" s="650" t="s">
        <v>37</v>
      </c>
      <c r="BA87" s="651" t="s">
        <v>37</v>
      </c>
      <c r="BB87" s="652">
        <v>60</v>
      </c>
      <c r="BC87" s="649">
        <v>61</v>
      </c>
      <c r="BD87" s="648" t="s">
        <v>37</v>
      </c>
      <c r="BE87" s="687" t="s">
        <v>37</v>
      </c>
      <c r="BF87" s="652">
        <v>0</v>
      </c>
      <c r="BG87" s="649">
        <v>0</v>
      </c>
      <c r="BH87" s="648" t="s">
        <v>37</v>
      </c>
      <c r="BI87" s="687" t="s">
        <v>37</v>
      </c>
      <c r="BJ87" s="661">
        <v>9.5238095238095237</v>
      </c>
      <c r="BK87" s="661">
        <v>10</v>
      </c>
      <c r="BL87" s="644">
        <v>6.8</v>
      </c>
      <c r="BM87" s="645">
        <v>6.6</v>
      </c>
      <c r="BN87" s="103">
        <v>3.0783159800814846E-3</v>
      </c>
      <c r="BO87" s="103">
        <v>2.9877772747849704E-3</v>
      </c>
      <c r="BP87" s="648" t="s">
        <v>37</v>
      </c>
      <c r="BQ87" s="687" t="s">
        <v>37</v>
      </c>
      <c r="BR87" s="665">
        <v>98</v>
      </c>
      <c r="BS87" s="653">
        <v>95.117647058823522</v>
      </c>
      <c r="BT87" s="697" t="s">
        <v>37</v>
      </c>
      <c r="BU87" s="698"/>
      <c r="BV87" s="652">
        <v>98</v>
      </c>
      <c r="BW87" s="649">
        <v>95.117647058823522</v>
      </c>
      <c r="BX87" s="648" t="s">
        <v>37</v>
      </c>
      <c r="BY87" s="687" t="s">
        <v>37</v>
      </c>
      <c r="BZ87" s="652">
        <v>0</v>
      </c>
      <c r="CA87" s="649">
        <v>0</v>
      </c>
      <c r="CB87" s="648" t="s">
        <v>37</v>
      </c>
      <c r="CC87" s="687" t="s">
        <v>37</v>
      </c>
      <c r="CD87" s="661">
        <v>14.411764705882353</v>
      </c>
      <c r="CE87" s="871">
        <v>14.411764705882353</v>
      </c>
      <c r="CF87" s="655">
        <f t="shared" si="42"/>
        <v>25.3</v>
      </c>
      <c r="CG87" s="656">
        <f t="shared" si="43"/>
        <v>25.4</v>
      </c>
      <c r="CH87" s="693">
        <f t="shared" si="64"/>
        <v>0.28802367941712204</v>
      </c>
      <c r="CI87" s="699">
        <f t="shared" si="64"/>
        <v>0.28916211293260474</v>
      </c>
      <c r="CJ87" s="108" t="s">
        <v>37</v>
      </c>
      <c r="CK87" s="187" t="s">
        <v>37</v>
      </c>
      <c r="CL87" s="650">
        <f t="shared" si="44"/>
        <v>336</v>
      </c>
      <c r="CM87" s="650">
        <f t="shared" si="45"/>
        <v>346.61764705882354</v>
      </c>
      <c r="CN87" s="648" t="s">
        <v>37</v>
      </c>
      <c r="CO87" s="687" t="s">
        <v>37</v>
      </c>
      <c r="CP87" s="652">
        <f t="shared" si="46"/>
        <v>336</v>
      </c>
      <c r="CQ87" s="649">
        <f t="shared" si="47"/>
        <v>346.61764705882354</v>
      </c>
      <c r="CR87" s="648" t="s">
        <v>37</v>
      </c>
      <c r="CS87" s="687" t="s">
        <v>37</v>
      </c>
      <c r="CT87" s="652">
        <f t="shared" si="52"/>
        <v>0</v>
      </c>
      <c r="CU87" s="649">
        <f t="shared" si="53"/>
        <v>0</v>
      </c>
      <c r="CV87" s="648" t="s">
        <v>37</v>
      </c>
      <c r="CW87" s="687" t="s">
        <v>37</v>
      </c>
      <c r="CX87" s="872">
        <f t="shared" si="61"/>
        <v>13.280632411067193</v>
      </c>
      <c r="CY87" s="873">
        <f t="shared" si="60"/>
        <v>13.646364057433999</v>
      </c>
      <c r="CZ87" s="660">
        <f t="shared" si="57"/>
        <v>9.9999999999997868E-2</v>
      </c>
      <c r="DA87" s="496">
        <f t="shared" si="58"/>
        <v>3.9525691699603899E-3</v>
      </c>
      <c r="DB87" s="661" t="s">
        <v>37</v>
      </c>
      <c r="DC87" s="663" t="s">
        <v>37</v>
      </c>
      <c r="DD87" s="661">
        <f t="shared" si="49"/>
        <v>10.617647058823536</v>
      </c>
      <c r="DE87" s="169">
        <f t="shared" si="54"/>
        <v>3.1600140056022429E-2</v>
      </c>
      <c r="DF87" s="697" t="s">
        <v>37</v>
      </c>
      <c r="DG87" s="698" t="s">
        <v>37</v>
      </c>
      <c r="DH87" s="661">
        <f t="shared" si="55"/>
        <v>10.617647058823536</v>
      </c>
      <c r="DI87" s="169">
        <f t="shared" si="56"/>
        <v>3.1600140056022429E-2</v>
      </c>
      <c r="DJ87" s="648" t="s">
        <v>37</v>
      </c>
      <c r="DK87" s="687" t="s">
        <v>37</v>
      </c>
      <c r="DL87" s="661" t="s">
        <v>37</v>
      </c>
      <c r="DM87" s="496" t="s">
        <v>37</v>
      </c>
      <c r="DN87" s="661" t="s">
        <v>37</v>
      </c>
      <c r="DO87" s="664" t="s">
        <v>37</v>
      </c>
      <c r="DP87" s="665">
        <f t="shared" si="50"/>
        <v>0.36573164636680566</v>
      </c>
      <c r="DQ87" s="497">
        <f t="shared" si="51"/>
        <v>2.7538722181786261E-2</v>
      </c>
    </row>
    <row r="88" spans="1:121" x14ac:dyDescent="0.3">
      <c r="A88" s="1303"/>
      <c r="B88" s="11"/>
      <c r="C88" s="364" t="s">
        <v>41</v>
      </c>
      <c r="D88" s="180">
        <v>3.8</v>
      </c>
      <c r="E88" s="181">
        <v>3.8</v>
      </c>
      <c r="F88" s="182">
        <v>1.7407237746220796E-3</v>
      </c>
      <c r="G88" s="182">
        <v>1.7407237746220796E-3</v>
      </c>
      <c r="H88" s="108" t="s">
        <v>37</v>
      </c>
      <c r="I88" s="187" t="s">
        <v>37</v>
      </c>
      <c r="J88" s="108">
        <v>51</v>
      </c>
      <c r="K88" s="127">
        <v>56</v>
      </c>
      <c r="L88" s="105" t="s">
        <v>37</v>
      </c>
      <c r="M88" s="186" t="s">
        <v>37</v>
      </c>
      <c r="N88" s="126">
        <v>51</v>
      </c>
      <c r="O88" s="127">
        <v>56</v>
      </c>
      <c r="P88" s="108" t="s">
        <v>37</v>
      </c>
      <c r="Q88" s="187" t="s">
        <v>37</v>
      </c>
      <c r="R88" s="126">
        <v>0</v>
      </c>
      <c r="S88" s="127">
        <v>0</v>
      </c>
      <c r="T88" s="108" t="s">
        <v>37</v>
      </c>
      <c r="U88" s="187" t="s">
        <v>37</v>
      </c>
      <c r="V88" s="110">
        <v>13.421052631578949</v>
      </c>
      <c r="W88" s="430">
        <v>14.736842105263159</v>
      </c>
      <c r="X88" s="180">
        <v>3.6</v>
      </c>
      <c r="Y88" s="181">
        <v>3.8</v>
      </c>
      <c r="Z88" s="182">
        <v>1.6483516483516484E-3</v>
      </c>
      <c r="AA88" s="182">
        <v>1.7399267399267398E-3</v>
      </c>
      <c r="AB88" s="108" t="s">
        <v>37</v>
      </c>
      <c r="AC88" s="187" t="s">
        <v>37</v>
      </c>
      <c r="AD88" s="112">
        <v>58</v>
      </c>
      <c r="AE88" s="199">
        <v>60</v>
      </c>
      <c r="AF88" s="113" t="s">
        <v>37</v>
      </c>
      <c r="AG88" s="198" t="s">
        <v>37</v>
      </c>
      <c r="AH88" s="126">
        <v>58</v>
      </c>
      <c r="AI88" s="127">
        <v>60</v>
      </c>
      <c r="AJ88" s="108" t="s">
        <v>37</v>
      </c>
      <c r="AK88" s="187" t="s">
        <v>37</v>
      </c>
      <c r="AL88" s="126">
        <v>0</v>
      </c>
      <c r="AM88" s="127">
        <v>0</v>
      </c>
      <c r="AN88" s="108" t="s">
        <v>37</v>
      </c>
      <c r="AO88" s="187" t="s">
        <v>37</v>
      </c>
      <c r="AP88" s="110">
        <v>16.111111111111111</v>
      </c>
      <c r="AQ88" s="430">
        <v>15.789473684210527</v>
      </c>
      <c r="AR88" s="644">
        <v>3.8</v>
      </c>
      <c r="AS88" s="645">
        <v>3.4</v>
      </c>
      <c r="AT88" s="103">
        <v>1.7407237746220796E-3</v>
      </c>
      <c r="AU88" s="103">
        <v>1.539855072463768E-3</v>
      </c>
      <c r="AV88" s="648" t="s">
        <v>37</v>
      </c>
      <c r="AW88" s="687" t="s">
        <v>37</v>
      </c>
      <c r="AX88" s="648">
        <v>37</v>
      </c>
      <c r="AY88" s="649">
        <v>35</v>
      </c>
      <c r="AZ88" s="650" t="s">
        <v>37</v>
      </c>
      <c r="BA88" s="651" t="s">
        <v>37</v>
      </c>
      <c r="BB88" s="652">
        <v>37</v>
      </c>
      <c r="BC88" s="649">
        <v>35</v>
      </c>
      <c r="BD88" s="648" t="s">
        <v>37</v>
      </c>
      <c r="BE88" s="687" t="s">
        <v>37</v>
      </c>
      <c r="BF88" s="652">
        <v>0</v>
      </c>
      <c r="BG88" s="649">
        <v>0</v>
      </c>
      <c r="BH88" s="648" t="s">
        <v>37</v>
      </c>
      <c r="BI88" s="687" t="s">
        <v>37</v>
      </c>
      <c r="BJ88" s="661">
        <v>9.7368421052631575</v>
      </c>
      <c r="BK88" s="661">
        <v>10.294117647058824</v>
      </c>
      <c r="BL88" s="644">
        <v>3.9</v>
      </c>
      <c r="BM88" s="645">
        <v>3.6</v>
      </c>
      <c r="BN88" s="103">
        <v>1.7655047532820281E-3</v>
      </c>
      <c r="BO88" s="103">
        <v>1.6296966953372567E-3</v>
      </c>
      <c r="BP88" s="648" t="s">
        <v>37</v>
      </c>
      <c r="BQ88" s="687" t="s">
        <v>37</v>
      </c>
      <c r="BR88" s="665">
        <v>55</v>
      </c>
      <c r="BS88" s="653">
        <v>50.769230769230766</v>
      </c>
      <c r="BT88" s="697" t="s">
        <v>37</v>
      </c>
      <c r="BU88" s="698"/>
      <c r="BV88" s="652">
        <v>55</v>
      </c>
      <c r="BW88" s="649">
        <v>50.769230769230766</v>
      </c>
      <c r="BX88" s="648" t="s">
        <v>37</v>
      </c>
      <c r="BY88" s="687" t="s">
        <v>37</v>
      </c>
      <c r="BZ88" s="652">
        <v>0</v>
      </c>
      <c r="CA88" s="649">
        <v>0</v>
      </c>
      <c r="CB88" s="648" t="s">
        <v>37</v>
      </c>
      <c r="CC88" s="687" t="s">
        <v>37</v>
      </c>
      <c r="CD88" s="661">
        <v>14.102564102564102</v>
      </c>
      <c r="CE88" s="871">
        <v>14.102564102564102</v>
      </c>
      <c r="CF88" s="655">
        <f t="shared" si="42"/>
        <v>15.1</v>
      </c>
      <c r="CG88" s="656">
        <f t="shared" si="43"/>
        <v>14.6</v>
      </c>
      <c r="CH88" s="693">
        <f t="shared" si="64"/>
        <v>0.17190346083788707</v>
      </c>
      <c r="CI88" s="699">
        <f t="shared" si="64"/>
        <v>0.1662112932604736</v>
      </c>
      <c r="CJ88" s="108" t="s">
        <v>37</v>
      </c>
      <c r="CK88" s="187" t="s">
        <v>37</v>
      </c>
      <c r="CL88" s="650">
        <f t="shared" si="44"/>
        <v>201</v>
      </c>
      <c r="CM88" s="650">
        <f t="shared" si="45"/>
        <v>201.76923076923077</v>
      </c>
      <c r="CN88" s="648" t="s">
        <v>37</v>
      </c>
      <c r="CO88" s="687" t="s">
        <v>37</v>
      </c>
      <c r="CP88" s="652">
        <f t="shared" si="46"/>
        <v>201</v>
      </c>
      <c r="CQ88" s="649">
        <f t="shared" si="47"/>
        <v>201.76923076923077</v>
      </c>
      <c r="CR88" s="648" t="s">
        <v>37</v>
      </c>
      <c r="CS88" s="687" t="s">
        <v>37</v>
      </c>
      <c r="CT88" s="652">
        <f t="shared" si="52"/>
        <v>0</v>
      </c>
      <c r="CU88" s="649">
        <f t="shared" si="53"/>
        <v>0</v>
      </c>
      <c r="CV88" s="648" t="s">
        <v>37</v>
      </c>
      <c r="CW88" s="687" t="s">
        <v>37</v>
      </c>
      <c r="CX88" s="872">
        <f t="shared" si="61"/>
        <v>13.311258278145695</v>
      </c>
      <c r="CY88" s="873">
        <f t="shared" si="60"/>
        <v>13.819810326659642</v>
      </c>
      <c r="CZ88" s="660">
        <f t="shared" si="57"/>
        <v>-0.5</v>
      </c>
      <c r="DA88" s="496">
        <f t="shared" si="58"/>
        <v>-3.3112582781456956E-2</v>
      </c>
      <c r="DB88" s="661" t="s">
        <v>37</v>
      </c>
      <c r="DC88" s="663" t="s">
        <v>37</v>
      </c>
      <c r="DD88" s="661">
        <f t="shared" si="49"/>
        <v>0.7692307692307736</v>
      </c>
      <c r="DE88" s="169">
        <f t="shared" si="54"/>
        <v>3.8270187523919085E-3</v>
      </c>
      <c r="DF88" s="697" t="s">
        <v>37</v>
      </c>
      <c r="DG88" s="698" t="s">
        <v>37</v>
      </c>
      <c r="DH88" s="661">
        <f t="shared" si="55"/>
        <v>0.7692307692307736</v>
      </c>
      <c r="DI88" s="169">
        <f t="shared" si="56"/>
        <v>3.8270187523919085E-3</v>
      </c>
      <c r="DJ88" s="648" t="s">
        <v>37</v>
      </c>
      <c r="DK88" s="687" t="s">
        <v>37</v>
      </c>
      <c r="DL88" s="661" t="s">
        <v>37</v>
      </c>
      <c r="DM88" s="496" t="s">
        <v>37</v>
      </c>
      <c r="DN88" s="661" t="s">
        <v>37</v>
      </c>
      <c r="DO88" s="664" t="s">
        <v>37</v>
      </c>
      <c r="DP88" s="665">
        <f t="shared" si="50"/>
        <v>0.50855204851394653</v>
      </c>
      <c r="DQ88" s="497">
        <f t="shared" si="51"/>
        <v>3.8204656380898469E-2</v>
      </c>
    </row>
    <row r="89" spans="1:121" x14ac:dyDescent="0.3">
      <c r="A89" s="1306"/>
      <c r="B89" s="34"/>
      <c r="C89" s="375" t="s">
        <v>42</v>
      </c>
      <c r="D89" s="261">
        <v>0.5</v>
      </c>
      <c r="E89" s="181">
        <v>0.5</v>
      </c>
      <c r="F89" s="263">
        <v>2.2904260192395785E-4</v>
      </c>
      <c r="G89" s="263">
        <v>2.2904260192395785E-4</v>
      </c>
      <c r="H89" s="132" t="s">
        <v>37</v>
      </c>
      <c r="I89" s="264" t="s">
        <v>37</v>
      </c>
      <c r="J89" s="132">
        <v>0</v>
      </c>
      <c r="K89" s="129">
        <v>0</v>
      </c>
      <c r="L89" s="105" t="s">
        <v>37</v>
      </c>
      <c r="M89" s="186" t="s">
        <v>37</v>
      </c>
      <c r="N89" s="128">
        <v>0</v>
      </c>
      <c r="O89" s="129">
        <v>0</v>
      </c>
      <c r="P89" s="132" t="s">
        <v>37</v>
      </c>
      <c r="Q89" s="264" t="s">
        <v>37</v>
      </c>
      <c r="R89" s="128">
        <v>0</v>
      </c>
      <c r="S89" s="129">
        <v>0</v>
      </c>
      <c r="T89" s="132" t="s">
        <v>37</v>
      </c>
      <c r="U89" s="264" t="s">
        <v>37</v>
      </c>
      <c r="V89" s="128">
        <v>0</v>
      </c>
      <c r="W89" s="317">
        <v>0</v>
      </c>
      <c r="X89" s="261">
        <v>0.5</v>
      </c>
      <c r="Y89" s="181">
        <v>0.4</v>
      </c>
      <c r="Z89" s="263">
        <v>2.2893772893772894E-4</v>
      </c>
      <c r="AA89" s="263">
        <v>1.8315018315018315E-4</v>
      </c>
      <c r="AB89" s="132" t="s">
        <v>37</v>
      </c>
      <c r="AC89" s="264" t="s">
        <v>37</v>
      </c>
      <c r="AD89" s="266">
        <v>0</v>
      </c>
      <c r="AE89" s="269">
        <v>0</v>
      </c>
      <c r="AF89" s="113" t="s">
        <v>37</v>
      </c>
      <c r="AG89" s="198" t="s">
        <v>37</v>
      </c>
      <c r="AH89" s="128">
        <v>0</v>
      </c>
      <c r="AI89" s="129">
        <v>0</v>
      </c>
      <c r="AJ89" s="132" t="s">
        <v>37</v>
      </c>
      <c r="AK89" s="264" t="s">
        <v>37</v>
      </c>
      <c r="AL89" s="128">
        <v>0</v>
      </c>
      <c r="AM89" s="129">
        <v>0</v>
      </c>
      <c r="AN89" s="132" t="s">
        <v>37</v>
      </c>
      <c r="AO89" s="264" t="s">
        <v>37</v>
      </c>
      <c r="AP89" s="128">
        <v>0</v>
      </c>
      <c r="AQ89" s="317" t="s">
        <v>37</v>
      </c>
      <c r="AR89" s="874">
        <v>0.5</v>
      </c>
      <c r="AS89" s="645">
        <v>0.6</v>
      </c>
      <c r="AT89" s="171">
        <v>2.2904260192395785E-4</v>
      </c>
      <c r="AU89" s="171">
        <v>2.7173913043478261E-4</v>
      </c>
      <c r="AV89" s="876" t="s">
        <v>37</v>
      </c>
      <c r="AW89" s="877" t="s">
        <v>37</v>
      </c>
      <c r="AX89" s="876">
        <v>0</v>
      </c>
      <c r="AY89" s="878">
        <v>0</v>
      </c>
      <c r="AZ89" s="650" t="s">
        <v>37</v>
      </c>
      <c r="BA89" s="651" t="s">
        <v>37</v>
      </c>
      <c r="BB89" s="881">
        <v>0</v>
      </c>
      <c r="BC89" s="878">
        <v>0</v>
      </c>
      <c r="BD89" s="876" t="s">
        <v>37</v>
      </c>
      <c r="BE89" s="877" t="s">
        <v>37</v>
      </c>
      <c r="BF89" s="881">
        <v>0</v>
      </c>
      <c r="BG89" s="878">
        <v>0</v>
      </c>
      <c r="BH89" s="876" t="s">
        <v>37</v>
      </c>
      <c r="BI89" s="877" t="s">
        <v>37</v>
      </c>
      <c r="BJ89" s="881">
        <v>0</v>
      </c>
      <c r="BK89" s="883">
        <v>0</v>
      </c>
      <c r="BL89" s="874">
        <v>0.5</v>
      </c>
      <c r="BM89" s="645">
        <v>0.5</v>
      </c>
      <c r="BN89" s="171">
        <v>2.2634676324128565E-4</v>
      </c>
      <c r="BO89" s="171">
        <v>2.2634676324128565E-4</v>
      </c>
      <c r="BP89" s="876" t="s">
        <v>37</v>
      </c>
      <c r="BQ89" s="877" t="s">
        <v>37</v>
      </c>
      <c r="BR89" s="884">
        <v>0</v>
      </c>
      <c r="BS89" s="885">
        <v>0</v>
      </c>
      <c r="BT89" s="697" t="s">
        <v>37</v>
      </c>
      <c r="BU89" s="698"/>
      <c r="BV89" s="881">
        <v>0</v>
      </c>
      <c r="BW89" s="878">
        <v>0</v>
      </c>
      <c r="BX89" s="876" t="s">
        <v>37</v>
      </c>
      <c r="BY89" s="877" t="s">
        <v>37</v>
      </c>
      <c r="BZ89" s="881">
        <v>0</v>
      </c>
      <c r="CA89" s="878">
        <v>0</v>
      </c>
      <c r="CB89" s="876" t="s">
        <v>37</v>
      </c>
      <c r="CC89" s="877" t="s">
        <v>37</v>
      </c>
      <c r="CD89" s="881">
        <v>0</v>
      </c>
      <c r="CE89" s="888">
        <v>0</v>
      </c>
      <c r="CF89" s="655">
        <f t="shared" si="42"/>
        <v>2</v>
      </c>
      <c r="CG89" s="656">
        <f t="shared" si="43"/>
        <v>2</v>
      </c>
      <c r="CH89" s="693">
        <f t="shared" si="64"/>
        <v>2.2768670309653915E-2</v>
      </c>
      <c r="CI89" s="893">
        <f t="shared" si="64"/>
        <v>2.2768670309653915E-2</v>
      </c>
      <c r="CJ89" s="132" t="s">
        <v>37</v>
      </c>
      <c r="CK89" s="264" t="s">
        <v>37</v>
      </c>
      <c r="CL89" s="881">
        <f t="shared" si="44"/>
        <v>0</v>
      </c>
      <c r="CM89" s="879">
        <f t="shared" si="45"/>
        <v>0</v>
      </c>
      <c r="CN89" s="876" t="s">
        <v>37</v>
      </c>
      <c r="CO89" s="877" t="s">
        <v>37</v>
      </c>
      <c r="CP89" s="881">
        <f t="shared" si="46"/>
        <v>0</v>
      </c>
      <c r="CQ89" s="878">
        <f t="shared" si="47"/>
        <v>0</v>
      </c>
      <c r="CR89" s="876" t="s">
        <v>37</v>
      </c>
      <c r="CS89" s="877" t="s">
        <v>37</v>
      </c>
      <c r="CT89" s="881">
        <f t="shared" si="52"/>
        <v>0</v>
      </c>
      <c r="CU89" s="878">
        <f t="shared" si="53"/>
        <v>0</v>
      </c>
      <c r="CV89" s="876" t="s">
        <v>37</v>
      </c>
      <c r="CW89" s="877" t="s">
        <v>37</v>
      </c>
      <c r="CX89" s="881">
        <f t="shared" si="61"/>
        <v>0</v>
      </c>
      <c r="CY89" s="883">
        <f t="shared" si="60"/>
        <v>0</v>
      </c>
      <c r="CZ89" s="892">
        <f t="shared" si="57"/>
        <v>0</v>
      </c>
      <c r="DA89" s="525">
        <f t="shared" si="58"/>
        <v>0</v>
      </c>
      <c r="DB89" s="879" t="s">
        <v>37</v>
      </c>
      <c r="DC89" s="893" t="s">
        <v>37</v>
      </c>
      <c r="DD89" s="879" t="s">
        <v>37</v>
      </c>
      <c r="DE89" s="171" t="s">
        <v>37</v>
      </c>
      <c r="DF89" s="697" t="s">
        <v>37</v>
      </c>
      <c r="DG89" s="698" t="s">
        <v>37</v>
      </c>
      <c r="DH89" s="879" t="s">
        <v>37</v>
      </c>
      <c r="DI89" s="171" t="s">
        <v>37</v>
      </c>
      <c r="DJ89" s="876" t="s">
        <v>37</v>
      </c>
      <c r="DK89" s="877" t="s">
        <v>37</v>
      </c>
      <c r="DL89" s="876" t="s">
        <v>37</v>
      </c>
      <c r="DM89" s="877" t="s">
        <v>37</v>
      </c>
      <c r="DN89" s="879" t="s">
        <v>37</v>
      </c>
      <c r="DO89" s="914" t="s">
        <v>37</v>
      </c>
      <c r="DP89" s="884">
        <f t="shared" si="50"/>
        <v>0</v>
      </c>
      <c r="DQ89" s="526" t="s">
        <v>37</v>
      </c>
    </row>
    <row r="90" spans="1:121" ht="15" thickBot="1" x14ac:dyDescent="0.35">
      <c r="A90" s="35" t="s">
        <v>64</v>
      </c>
      <c r="B90" s="36" t="s">
        <v>65</v>
      </c>
      <c r="C90" s="37"/>
      <c r="D90" s="272" t="s">
        <v>37</v>
      </c>
      <c r="E90" s="273" t="s">
        <v>37</v>
      </c>
      <c r="F90" s="274" t="s">
        <v>37</v>
      </c>
      <c r="G90" s="275" t="s">
        <v>37</v>
      </c>
      <c r="H90" s="134" t="s">
        <v>37</v>
      </c>
      <c r="I90" s="135" t="s">
        <v>37</v>
      </c>
      <c r="J90" s="163">
        <v>510029</v>
      </c>
      <c r="K90" s="136">
        <v>508007</v>
      </c>
      <c r="L90" s="136" t="s">
        <v>37</v>
      </c>
      <c r="M90" s="137" t="s">
        <v>37</v>
      </c>
      <c r="N90" s="163">
        <v>510029</v>
      </c>
      <c r="O90" s="138">
        <v>508007</v>
      </c>
      <c r="P90" s="134" t="s">
        <v>37</v>
      </c>
      <c r="Q90" s="135" t="s">
        <v>37</v>
      </c>
      <c r="R90" s="165">
        <v>0</v>
      </c>
      <c r="S90" s="138">
        <v>0</v>
      </c>
      <c r="T90" s="134" t="s">
        <v>37</v>
      </c>
      <c r="U90" s="135" t="s">
        <v>37</v>
      </c>
      <c r="V90" s="320" t="s">
        <v>37</v>
      </c>
      <c r="W90" s="276" t="s">
        <v>88</v>
      </c>
      <c r="X90" s="272" t="s">
        <v>37</v>
      </c>
      <c r="Y90" s="273" t="s">
        <v>37</v>
      </c>
      <c r="Z90" s="274" t="s">
        <v>37</v>
      </c>
      <c r="AA90" s="332" t="s">
        <v>37</v>
      </c>
      <c r="AB90" s="134" t="s">
        <v>37</v>
      </c>
      <c r="AC90" s="135" t="s">
        <v>37</v>
      </c>
      <c r="AD90" s="163">
        <v>510029</v>
      </c>
      <c r="AE90" s="136">
        <v>500782</v>
      </c>
      <c r="AF90" s="136" t="s">
        <v>37</v>
      </c>
      <c r="AG90" s="137" t="s">
        <v>37</v>
      </c>
      <c r="AH90" s="164">
        <v>510029</v>
      </c>
      <c r="AI90" s="138">
        <v>500782</v>
      </c>
      <c r="AJ90" s="134" t="s">
        <v>37</v>
      </c>
      <c r="AK90" s="135" t="s">
        <v>37</v>
      </c>
      <c r="AL90" s="165">
        <v>0</v>
      </c>
      <c r="AM90" s="138">
        <v>0</v>
      </c>
      <c r="AN90" s="134" t="s">
        <v>37</v>
      </c>
      <c r="AO90" s="135" t="s">
        <v>37</v>
      </c>
      <c r="AP90" s="320" t="s">
        <v>37</v>
      </c>
      <c r="AQ90" s="276" t="s">
        <v>37</v>
      </c>
      <c r="AR90" s="915" t="s">
        <v>37</v>
      </c>
      <c r="AS90" s="916" t="s">
        <v>37</v>
      </c>
      <c r="AT90" s="917" t="s">
        <v>37</v>
      </c>
      <c r="AU90" s="918" t="s">
        <v>37</v>
      </c>
      <c r="AV90" s="919" t="s">
        <v>37</v>
      </c>
      <c r="AW90" s="920" t="s">
        <v>37</v>
      </c>
      <c r="AX90" s="921">
        <v>534900</v>
      </c>
      <c r="AY90" s="922">
        <v>523053</v>
      </c>
      <c r="AZ90" s="922" t="s">
        <v>37</v>
      </c>
      <c r="BA90" s="923" t="s">
        <v>37</v>
      </c>
      <c r="BB90" s="921">
        <v>534900</v>
      </c>
      <c r="BC90" s="924">
        <v>523053</v>
      </c>
      <c r="BD90" s="919" t="s">
        <v>37</v>
      </c>
      <c r="BE90" s="920" t="s">
        <v>37</v>
      </c>
      <c r="BF90" s="925">
        <v>0</v>
      </c>
      <c r="BG90" s="924">
        <v>0</v>
      </c>
      <c r="BH90" s="919" t="s">
        <v>37</v>
      </c>
      <c r="BI90" s="920" t="s">
        <v>37</v>
      </c>
      <c r="BJ90" s="926" t="s">
        <v>37</v>
      </c>
      <c r="BK90" s="663" t="s">
        <v>37</v>
      </c>
      <c r="BL90" s="915" t="s">
        <v>37</v>
      </c>
      <c r="BM90" s="916" t="s">
        <v>37</v>
      </c>
      <c r="BN90" s="917" t="s">
        <v>37</v>
      </c>
      <c r="BO90" s="918" t="s">
        <v>37</v>
      </c>
      <c r="BP90" s="919" t="s">
        <v>37</v>
      </c>
      <c r="BQ90" s="920" t="s">
        <v>37</v>
      </c>
      <c r="BR90" s="921">
        <v>534900</v>
      </c>
      <c r="BS90" s="922">
        <v>567164.14</v>
      </c>
      <c r="BT90" s="922" t="s">
        <v>37</v>
      </c>
      <c r="BU90" s="923"/>
      <c r="BV90" s="921">
        <v>534900</v>
      </c>
      <c r="BW90" s="924">
        <v>567164.14</v>
      </c>
      <c r="BX90" s="919" t="s">
        <v>37</v>
      </c>
      <c r="BY90" s="920" t="s">
        <v>37</v>
      </c>
      <c r="BZ90" s="925">
        <v>0</v>
      </c>
      <c r="CA90" s="924">
        <v>0</v>
      </c>
      <c r="CB90" s="919" t="s">
        <v>37</v>
      </c>
      <c r="CC90" s="920" t="s">
        <v>37</v>
      </c>
      <c r="CD90" s="926" t="s">
        <v>37</v>
      </c>
      <c r="CE90" s="664" t="s">
        <v>37</v>
      </c>
      <c r="CF90" s="915" t="s">
        <v>37</v>
      </c>
      <c r="CG90" s="927" t="s">
        <v>37</v>
      </c>
      <c r="CH90" s="917" t="s">
        <v>37</v>
      </c>
      <c r="CI90" s="918" t="s">
        <v>37</v>
      </c>
      <c r="CJ90" s="134" t="s">
        <v>37</v>
      </c>
      <c r="CK90" s="135" t="s">
        <v>37</v>
      </c>
      <c r="CL90" s="928">
        <f t="shared" si="44"/>
        <v>2089858</v>
      </c>
      <c r="CM90" s="928">
        <f t="shared" si="45"/>
        <v>2099006.14</v>
      </c>
      <c r="CN90" s="919" t="s">
        <v>37</v>
      </c>
      <c r="CO90" s="920" t="s">
        <v>37</v>
      </c>
      <c r="CP90" s="929">
        <f t="shared" si="46"/>
        <v>2089858</v>
      </c>
      <c r="CQ90" s="917">
        <f t="shared" si="47"/>
        <v>2099006.14</v>
      </c>
      <c r="CR90" s="919" t="s">
        <v>37</v>
      </c>
      <c r="CS90" s="920" t="s">
        <v>37</v>
      </c>
      <c r="CT90" s="929">
        <f t="shared" si="52"/>
        <v>0</v>
      </c>
      <c r="CU90" s="917">
        <f t="shared" si="53"/>
        <v>0</v>
      </c>
      <c r="CV90" s="919" t="s">
        <v>37</v>
      </c>
      <c r="CW90" s="920" t="s">
        <v>37</v>
      </c>
      <c r="CX90" s="930" t="s">
        <v>37</v>
      </c>
      <c r="CY90" s="931" t="s">
        <v>37</v>
      </c>
      <c r="CZ90" s="915" t="s">
        <v>37</v>
      </c>
      <c r="DA90" s="528" t="s">
        <v>37</v>
      </c>
      <c r="DB90" s="928" t="s">
        <v>37</v>
      </c>
      <c r="DC90" s="932" t="s">
        <v>37</v>
      </c>
      <c r="DD90" s="928">
        <f>CM90-CL90</f>
        <v>9148.1400000001304</v>
      </c>
      <c r="DE90" s="529">
        <f t="shared" si="54"/>
        <v>4.3773978901916451E-3</v>
      </c>
      <c r="DF90" s="922" t="s">
        <v>37</v>
      </c>
      <c r="DG90" s="923" t="s">
        <v>37</v>
      </c>
      <c r="DH90" s="928">
        <f>CQ90-CP90</f>
        <v>9148.1400000001304</v>
      </c>
      <c r="DI90" s="529">
        <f>DH90/CP90</f>
        <v>4.3773978901916451E-3</v>
      </c>
      <c r="DJ90" s="919" t="s">
        <v>37</v>
      </c>
      <c r="DK90" s="920" t="s">
        <v>37</v>
      </c>
      <c r="DL90" s="928" t="s">
        <v>37</v>
      </c>
      <c r="DM90" s="530" t="s">
        <v>37</v>
      </c>
      <c r="DN90" s="928" t="s">
        <v>37</v>
      </c>
      <c r="DO90" s="933" t="s">
        <v>37</v>
      </c>
      <c r="DP90" s="930" t="s">
        <v>37</v>
      </c>
      <c r="DQ90" s="531" t="s">
        <v>37</v>
      </c>
    </row>
    <row r="91" spans="1:121" ht="15" thickBot="1" x14ac:dyDescent="0.35">
      <c r="A91" s="38"/>
      <c r="B91" s="39" t="s">
        <v>66</v>
      </c>
      <c r="C91" s="376"/>
      <c r="D91" s="435">
        <v>10996.900000000001</v>
      </c>
      <c r="E91" s="436">
        <v>10975.650000000001</v>
      </c>
      <c r="F91" s="437">
        <v>1.0000000000000002</v>
      </c>
      <c r="G91" s="437">
        <v>0.99991345225297468</v>
      </c>
      <c r="H91" s="438">
        <v>2987849.84820945</v>
      </c>
      <c r="I91" s="439">
        <v>3078462.6831880687</v>
      </c>
      <c r="J91" s="438">
        <v>1939574.8955981734</v>
      </c>
      <c r="K91" s="440">
        <v>1834072.4874213836</v>
      </c>
      <c r="L91" s="440">
        <v>1026184.9526112766</v>
      </c>
      <c r="M91" s="441">
        <v>1244390.1957666853</v>
      </c>
      <c r="N91" s="438">
        <v>1921443.8825981733</v>
      </c>
      <c r="O91" s="440">
        <v>1810494.4874213836</v>
      </c>
      <c r="P91" s="438">
        <v>1024423.6204160325</v>
      </c>
      <c r="Q91" s="439">
        <v>1237705.9968093846</v>
      </c>
      <c r="R91" s="438">
        <v>18131.012999999999</v>
      </c>
      <c r="S91" s="440">
        <v>23578</v>
      </c>
      <c r="T91" s="438">
        <v>1761.3321952442043</v>
      </c>
      <c r="U91" s="439">
        <v>6684.1989573007313</v>
      </c>
      <c r="V91" s="438">
        <v>176.3746961050999</v>
      </c>
      <c r="W91" s="442">
        <v>167.1037694734602</v>
      </c>
      <c r="X91" s="166">
        <v>11001.899999999998</v>
      </c>
      <c r="Y91" s="139">
        <v>10986.4</v>
      </c>
      <c r="Z91" s="277">
        <v>0.99999999999999989</v>
      </c>
      <c r="AA91" s="277">
        <v>1.0008928083377366</v>
      </c>
      <c r="AB91" s="141">
        <v>3172253.7062740764</v>
      </c>
      <c r="AC91" s="142">
        <v>3302421.7508548917</v>
      </c>
      <c r="AD91" s="141">
        <v>1901808.2571291032</v>
      </c>
      <c r="AE91" s="140">
        <v>1819555.826580086</v>
      </c>
      <c r="AF91" s="140">
        <v>1270445.4491449732</v>
      </c>
      <c r="AG91" s="143">
        <v>1482865.9242748057</v>
      </c>
      <c r="AH91" s="141">
        <v>1883677.2571291032</v>
      </c>
      <c r="AI91" s="140">
        <v>1797859.6965800861</v>
      </c>
      <c r="AJ91" s="141">
        <v>1252940.0581458306</v>
      </c>
      <c r="AK91" s="142">
        <v>1454297.5491373923</v>
      </c>
      <c r="AL91" s="141">
        <v>18131</v>
      </c>
      <c r="AM91" s="140">
        <v>21696.129999999997</v>
      </c>
      <c r="AN91" s="141">
        <v>17505.390999142466</v>
      </c>
      <c r="AO91" s="142">
        <v>28568.375137413394</v>
      </c>
      <c r="AP91" s="141">
        <v>172.86180179142727</v>
      </c>
      <c r="AQ91" s="144">
        <v>165.61893127685923</v>
      </c>
      <c r="AR91" s="934">
        <v>11106.900000000001</v>
      </c>
      <c r="AS91" s="935">
        <v>11101.9</v>
      </c>
      <c r="AT91" s="936">
        <v>1.0000000000000002</v>
      </c>
      <c r="AU91" s="936">
        <v>0.99954982938533699</v>
      </c>
      <c r="AV91" s="937">
        <v>3280143.2</v>
      </c>
      <c r="AW91" s="938">
        <v>3083502.768971276</v>
      </c>
      <c r="AX91" s="937">
        <v>1801202.2</v>
      </c>
      <c r="AY91" s="939">
        <v>1743822.9845837513</v>
      </c>
      <c r="AZ91" s="939">
        <v>1478941</v>
      </c>
      <c r="BA91" s="940">
        <v>1339679.7843875247</v>
      </c>
      <c r="BB91" s="937">
        <v>1774914.2</v>
      </c>
      <c r="BC91" s="939">
        <v>1725120.2745837513</v>
      </c>
      <c r="BD91" s="937">
        <v>1455294</v>
      </c>
      <c r="BE91" s="938">
        <v>1281652</v>
      </c>
      <c r="BF91" s="937">
        <v>26288</v>
      </c>
      <c r="BG91" s="939">
        <v>18702.71</v>
      </c>
      <c r="BH91" s="937">
        <v>23647</v>
      </c>
      <c r="BI91" s="938">
        <v>58027.78438752464</v>
      </c>
      <c r="BJ91" s="937">
        <v>162.16966030125414</v>
      </c>
      <c r="BK91" s="941">
        <v>157.07428319330486</v>
      </c>
      <c r="BL91" s="934">
        <v>11096.900000000001</v>
      </c>
      <c r="BM91" s="935">
        <v>11105.900000000001</v>
      </c>
      <c r="BN91" s="936">
        <v>1</v>
      </c>
      <c r="BO91" s="936">
        <v>1.0008110373167283</v>
      </c>
      <c r="BP91" s="937">
        <v>3575272.1989473687</v>
      </c>
      <c r="BQ91" s="938">
        <v>3528072.0768402833</v>
      </c>
      <c r="BR91" s="937">
        <v>1841844.1989473687</v>
      </c>
      <c r="BS91" s="939">
        <v>2015524.19147166</v>
      </c>
      <c r="BT91" s="939">
        <v>1733428</v>
      </c>
      <c r="BU91" s="940">
        <v>1512547.8853686235</v>
      </c>
      <c r="BV91" s="937">
        <v>1823509.1989473687</v>
      </c>
      <c r="BW91" s="939">
        <v>1988343.19147166</v>
      </c>
      <c r="BX91" s="937">
        <v>1709988</v>
      </c>
      <c r="BY91" s="938">
        <v>1466219.0704891265</v>
      </c>
      <c r="BZ91" s="937">
        <v>18335</v>
      </c>
      <c r="CA91" s="939">
        <v>27181</v>
      </c>
      <c r="CB91" s="937">
        <v>23440</v>
      </c>
      <c r="CC91" s="938">
        <v>46328.814879497033</v>
      </c>
      <c r="CD91" s="937">
        <v>165.97826410505351</v>
      </c>
      <c r="CE91" s="941">
        <v>181.48229242759791</v>
      </c>
      <c r="CF91" s="942">
        <f>X91+D91+AR91+BL91</f>
        <v>44202.6</v>
      </c>
      <c r="CG91" s="943">
        <f>Y91+E91+AS91+BM91</f>
        <v>44169.850000000006</v>
      </c>
      <c r="CH91" s="939">
        <f>CH84+CH78+CH72+CH67+CH66</f>
        <v>100</v>
      </c>
      <c r="CI91" s="944">
        <f>CI84+CI78+CI72+CI67+CI66</f>
        <v>100.01098154647346</v>
      </c>
      <c r="CJ91" s="141">
        <f>CL91+CN91</f>
        <v>12993428.953430895</v>
      </c>
      <c r="CK91" s="142">
        <f>CM91+CO91</f>
        <v>12992459.279854521</v>
      </c>
      <c r="CL91" s="937">
        <f t="shared" si="44"/>
        <v>7484429.5516746454</v>
      </c>
      <c r="CM91" s="938">
        <f t="shared" si="45"/>
        <v>7412975.4900568817</v>
      </c>
      <c r="CN91" s="937">
        <f>L91+AF91+AZ91+BT91</f>
        <v>5508999.4017562494</v>
      </c>
      <c r="CO91" s="935">
        <f>M91+AG91+BA91+BU91</f>
        <v>5579483.7897976395</v>
      </c>
      <c r="CP91" s="937">
        <f t="shared" si="46"/>
        <v>7403544.5386746451</v>
      </c>
      <c r="CQ91" s="940">
        <f t="shared" si="47"/>
        <v>7321817.6500568818</v>
      </c>
      <c r="CR91" s="937">
        <f>P91+AJ91+BD91+BX91</f>
        <v>5442645.6785618626</v>
      </c>
      <c r="CS91" s="935">
        <f>Q91+AK91+BE91+BY91</f>
        <v>5439874.6164359031</v>
      </c>
      <c r="CT91" s="937">
        <f t="shared" si="52"/>
        <v>80885.013000000006</v>
      </c>
      <c r="CU91" s="940">
        <f t="shared" si="53"/>
        <v>91157.84</v>
      </c>
      <c r="CV91" s="937">
        <f>T91+AN91+BH91+CB91</f>
        <v>66353.723194386665</v>
      </c>
      <c r="CW91" s="938">
        <f>U91+AO91+BI91+CC91</f>
        <v>139609.1733617358</v>
      </c>
      <c r="CX91" s="937">
        <f>CL91/CF91</f>
        <v>169.32102527169545</v>
      </c>
      <c r="CY91" s="941">
        <f>CM91/CG91</f>
        <v>167.82885814773834</v>
      </c>
      <c r="CZ91" s="945">
        <f>CG91-CF91</f>
        <v>-32.749999999992724</v>
      </c>
      <c r="DA91" s="946">
        <f>CZ91/CF91</f>
        <v>-7.4090664350044395E-4</v>
      </c>
      <c r="DB91" s="938">
        <f>(CM91+CO91)-(CL91+CN91)</f>
        <v>-969.67357637360692</v>
      </c>
      <c r="DC91" s="947">
        <f>DB91/(CL91+CN91)</f>
        <v>-7.4627996955150638E-5</v>
      </c>
      <c r="DD91" s="938">
        <f>CM91-CL91</f>
        <v>-71454.061617763713</v>
      </c>
      <c r="DE91" s="948">
        <f t="shared" si="54"/>
        <v>-9.5470284173863086E-3</v>
      </c>
      <c r="DF91" s="938">
        <f>CO91-CN91</f>
        <v>70484.388041390106</v>
      </c>
      <c r="DG91" s="946">
        <f>DF91/CN91</f>
        <v>1.2794408367319833E-2</v>
      </c>
      <c r="DH91" s="938">
        <f>CQ91-CP91</f>
        <v>-81726.888617763296</v>
      </c>
      <c r="DI91" s="948">
        <f>DH91/CP91</f>
        <v>-1.1038886602334635E-2</v>
      </c>
      <c r="DJ91" s="937">
        <f>CS91-CR91</f>
        <v>-2771.0621259594336</v>
      </c>
      <c r="DK91" s="949">
        <f>DJ91/CR91</f>
        <v>-5.0913880667896887E-4</v>
      </c>
      <c r="DL91" s="938">
        <f>CU91-CT91</f>
        <v>10272.82699999999</v>
      </c>
      <c r="DM91" s="946">
        <f>DL91/CT91</f>
        <v>0.12700532050356461</v>
      </c>
      <c r="DN91" s="938">
        <f>CW91-CV91</f>
        <v>73255.450167349132</v>
      </c>
      <c r="DO91" s="947">
        <f>DN91/CV91</f>
        <v>1.1040141628939721</v>
      </c>
      <c r="DP91" s="950">
        <f>CY91-CX91</f>
        <v>-1.4921671239571026</v>
      </c>
      <c r="DQ91" s="951">
        <f>DP91/CX91</f>
        <v>-8.8126511256516743E-3</v>
      </c>
    </row>
    <row r="92" spans="1:121" x14ac:dyDescent="0.3">
      <c r="A92" s="40" t="s">
        <v>67</v>
      </c>
      <c r="B92" s="1309" t="s">
        <v>68</v>
      </c>
      <c r="C92" s="1310"/>
      <c r="D92" s="278" t="s">
        <v>37</v>
      </c>
      <c r="E92" s="403" t="s">
        <v>37</v>
      </c>
      <c r="F92" s="279" t="s">
        <v>37</v>
      </c>
      <c r="G92" s="280" t="s">
        <v>37</v>
      </c>
      <c r="H92" s="404">
        <v>328191.6534134972</v>
      </c>
      <c r="I92" s="281">
        <v>328912.53199328139</v>
      </c>
      <c r="J92" s="282">
        <v>261611.33333333334</v>
      </c>
      <c r="K92" s="283">
        <v>228595</v>
      </c>
      <c r="L92" s="283">
        <v>66580.320080163845</v>
      </c>
      <c r="M92" s="281">
        <v>100317.53199328139</v>
      </c>
      <c r="N92" s="282">
        <v>94416</v>
      </c>
      <c r="O92" s="283">
        <v>88751</v>
      </c>
      <c r="P92" s="404">
        <v>50338.176108694272</v>
      </c>
      <c r="Q92" s="281">
        <v>60672.730950582125</v>
      </c>
      <c r="R92" s="282">
        <v>167195.33333333334</v>
      </c>
      <c r="S92" s="283">
        <v>139844</v>
      </c>
      <c r="T92" s="404">
        <v>16242.143971469575</v>
      </c>
      <c r="U92" s="281">
        <v>39644.80104269927</v>
      </c>
      <c r="V92" s="284" t="s">
        <v>37</v>
      </c>
      <c r="W92" s="285" t="s">
        <v>37</v>
      </c>
      <c r="X92" s="278" t="s">
        <v>37</v>
      </c>
      <c r="Y92" s="403" t="s">
        <v>37</v>
      </c>
      <c r="Z92" s="279" t="s">
        <v>37</v>
      </c>
      <c r="AA92" s="443">
        <v>0.20518051754317992</v>
      </c>
      <c r="AB92" s="404">
        <v>158716.12921689384</v>
      </c>
      <c r="AC92" s="281">
        <v>33652.255843667386</v>
      </c>
      <c r="AD92" s="282">
        <v>94945.333333333328</v>
      </c>
      <c r="AE92" s="283">
        <v>18110.03</v>
      </c>
      <c r="AF92" s="283">
        <v>63770.795883560502</v>
      </c>
      <c r="AG92" s="281">
        <v>15542.225843667389</v>
      </c>
      <c r="AH92" s="282">
        <v>92890</v>
      </c>
      <c r="AI92" s="283">
        <v>16351.75</v>
      </c>
      <c r="AJ92" s="404">
        <v>61786.381696060045</v>
      </c>
      <c r="AK92" s="281">
        <v>13227.010981080779</v>
      </c>
      <c r="AL92" s="282">
        <v>2055.333333333333</v>
      </c>
      <c r="AM92" s="283">
        <v>1758.28</v>
      </c>
      <c r="AN92" s="404">
        <v>1984.4141875004582</v>
      </c>
      <c r="AO92" s="281">
        <v>2315.2148625866098</v>
      </c>
      <c r="AP92" s="284" t="s">
        <v>37</v>
      </c>
      <c r="AQ92" s="285" t="s">
        <v>37</v>
      </c>
      <c r="AR92" s="952" t="s">
        <v>37</v>
      </c>
      <c r="AS92" s="953" t="s">
        <v>37</v>
      </c>
      <c r="AT92" s="954" t="s">
        <v>37</v>
      </c>
      <c r="AU92" s="955" t="s">
        <v>37</v>
      </c>
      <c r="AV92" s="956">
        <v>19173</v>
      </c>
      <c r="AW92" s="957">
        <v>110672.50561247536</v>
      </c>
      <c r="AX92" s="958">
        <v>10445</v>
      </c>
      <c r="AY92" s="959">
        <v>62442.89</v>
      </c>
      <c r="AZ92" s="959">
        <v>8728</v>
      </c>
      <c r="BA92" s="957">
        <v>48229.615612475362</v>
      </c>
      <c r="BB92" s="958">
        <v>8390</v>
      </c>
      <c r="BC92" s="959">
        <v>61664</v>
      </c>
      <c r="BD92" s="956">
        <v>6879</v>
      </c>
      <c r="BE92" s="957">
        <v>45813</v>
      </c>
      <c r="BF92" s="958">
        <v>2055</v>
      </c>
      <c r="BG92" s="959">
        <v>778.8900000000001</v>
      </c>
      <c r="BH92" s="956">
        <v>1849</v>
      </c>
      <c r="BI92" s="957">
        <v>2416.615612475362</v>
      </c>
      <c r="BJ92" s="960" t="s">
        <v>37</v>
      </c>
      <c r="BK92" s="961" t="s">
        <v>37</v>
      </c>
      <c r="BL92" s="952" t="s">
        <v>37</v>
      </c>
      <c r="BM92" s="953" t="s">
        <v>37</v>
      </c>
      <c r="BN92" s="954" t="s">
        <v>37</v>
      </c>
      <c r="BO92" s="955" t="s">
        <v>37</v>
      </c>
      <c r="BP92" s="956">
        <v>247851.33333333331</v>
      </c>
      <c r="BQ92" s="957">
        <v>218418.41741101613</v>
      </c>
      <c r="BR92" s="958">
        <v>127545.33333333333</v>
      </c>
      <c r="BS92" s="959">
        <v>112176.09</v>
      </c>
      <c r="BT92" s="959">
        <v>120306</v>
      </c>
      <c r="BU92" s="957">
        <v>106242.32741101614</v>
      </c>
      <c r="BV92" s="958">
        <v>125490</v>
      </c>
      <c r="BW92" s="959">
        <v>87851.72</v>
      </c>
      <c r="BX92" s="956">
        <v>117678</v>
      </c>
      <c r="BY92" s="957">
        <v>64782.512290513172</v>
      </c>
      <c r="BZ92" s="958">
        <v>2055.333333333333</v>
      </c>
      <c r="CA92" s="959">
        <v>24324.37</v>
      </c>
      <c r="CB92" s="956">
        <v>2628</v>
      </c>
      <c r="CC92" s="957">
        <v>41459.815120502972</v>
      </c>
      <c r="CD92" s="960" t="s">
        <v>37</v>
      </c>
      <c r="CE92" s="962" t="s">
        <v>37</v>
      </c>
      <c r="CF92" s="952" t="s">
        <v>37</v>
      </c>
      <c r="CG92" s="963" t="s">
        <v>37</v>
      </c>
      <c r="CH92" s="954" t="s">
        <v>37</v>
      </c>
      <c r="CI92" s="955" t="s">
        <v>37</v>
      </c>
      <c r="CJ92" s="404">
        <f>CL92+CN92</f>
        <v>753932.11596372433</v>
      </c>
      <c r="CK92" s="281">
        <f>CM92+CO92</f>
        <v>691655.71086044027</v>
      </c>
      <c r="CL92" s="958">
        <f t="shared" si="44"/>
        <v>494547</v>
      </c>
      <c r="CM92" s="964">
        <f t="shared" si="45"/>
        <v>421324.01</v>
      </c>
      <c r="CN92" s="956">
        <f>L92+AF92+AZ92+BT92</f>
        <v>259385.11596372435</v>
      </c>
      <c r="CO92" s="957">
        <f>M92+AG92+BA92+BU92</f>
        <v>270331.70086044027</v>
      </c>
      <c r="CP92" s="958">
        <f t="shared" si="46"/>
        <v>321186</v>
      </c>
      <c r="CQ92" s="958">
        <f t="shared" si="47"/>
        <v>254618.47</v>
      </c>
      <c r="CR92" s="956">
        <f>P92+AJ92+BD92+BX92</f>
        <v>236681.55780475432</v>
      </c>
      <c r="CS92" s="957">
        <f>Q92+AK92+BE92+BY92</f>
        <v>184495.2542221761</v>
      </c>
      <c r="CT92" s="958">
        <f t="shared" si="52"/>
        <v>173361.00000000003</v>
      </c>
      <c r="CU92" s="958">
        <f t="shared" si="53"/>
        <v>166705.54</v>
      </c>
      <c r="CV92" s="956">
        <f>T92+AN92+BH92+CB92</f>
        <v>22703.558158970034</v>
      </c>
      <c r="CW92" s="957">
        <f>U92+AO92+BI92+CC92</f>
        <v>85836.446638264213</v>
      </c>
      <c r="CX92" s="960" t="s">
        <v>37</v>
      </c>
      <c r="CY92" s="961" t="s">
        <v>37</v>
      </c>
      <c r="CZ92" s="965" t="s">
        <v>37</v>
      </c>
      <c r="DA92" s="532" t="s">
        <v>37</v>
      </c>
      <c r="DB92" s="964">
        <f>(CM92+CO92)-(CL92+CN92)</f>
        <v>-62276.405103284051</v>
      </c>
      <c r="DC92" s="533">
        <f>DB92/(CL92+CN92)</f>
        <v>-8.2602138554183177E-2</v>
      </c>
      <c r="DD92" s="964">
        <f>CM92-CL92</f>
        <v>-73222.989999999991</v>
      </c>
      <c r="DE92" s="550">
        <f t="shared" si="54"/>
        <v>-0.14806073032492359</v>
      </c>
      <c r="DF92" s="959">
        <f>CO92-CN92</f>
        <v>10946.584896715911</v>
      </c>
      <c r="DG92" s="533">
        <f>DF92/CN92</f>
        <v>4.2202054871362846E-2</v>
      </c>
      <c r="DH92" s="964">
        <f>CQ92-CP92</f>
        <v>-66567.53</v>
      </c>
      <c r="DI92" s="550">
        <f>DH92/CP92</f>
        <v>-0.20725539095726464</v>
      </c>
      <c r="DJ92" s="956">
        <f>CS92-CR92</f>
        <v>-52186.303582578228</v>
      </c>
      <c r="DK92" s="551">
        <f>DJ92/CR92</f>
        <v>-0.22049163469520625</v>
      </c>
      <c r="DL92" s="964">
        <f>CU92-CT92</f>
        <v>-6655.460000000021</v>
      </c>
      <c r="DM92" s="533">
        <f>DL92/CT92</f>
        <v>-3.8390756859962849E-2</v>
      </c>
      <c r="DN92" s="964">
        <f>CW92-CV92</f>
        <v>63132.888479294183</v>
      </c>
      <c r="DO92" s="552">
        <f>DN92/CV92</f>
        <v>2.78074864024566</v>
      </c>
      <c r="DP92" s="960" t="s">
        <v>37</v>
      </c>
      <c r="DQ92" s="534" t="s">
        <v>37</v>
      </c>
    </row>
    <row r="93" spans="1:121" ht="48.6" customHeight="1" x14ac:dyDescent="0.3">
      <c r="A93" s="1305" t="s">
        <v>69</v>
      </c>
      <c r="B93" s="1311" t="s">
        <v>70</v>
      </c>
      <c r="C93" s="1312"/>
      <c r="D93" s="405" t="s">
        <v>37</v>
      </c>
      <c r="E93" s="406" t="s">
        <v>37</v>
      </c>
      <c r="F93" s="286" t="s">
        <v>37</v>
      </c>
      <c r="G93" s="286" t="s">
        <v>37</v>
      </c>
      <c r="H93" s="287" t="s">
        <v>37</v>
      </c>
      <c r="I93" s="288" t="s">
        <v>37</v>
      </c>
      <c r="J93" s="287">
        <v>157998.74727272731</v>
      </c>
      <c r="K93" s="289">
        <v>165730</v>
      </c>
      <c r="L93" s="289" t="s">
        <v>37</v>
      </c>
      <c r="M93" s="288" t="s">
        <v>37</v>
      </c>
      <c r="N93" s="407">
        <v>156134.6563636364</v>
      </c>
      <c r="O93" s="408">
        <v>165730</v>
      </c>
      <c r="P93" s="287" t="s">
        <v>37</v>
      </c>
      <c r="Q93" s="288" t="s">
        <v>37</v>
      </c>
      <c r="R93" s="407">
        <v>1864.090909090909</v>
      </c>
      <c r="S93" s="408">
        <v>0</v>
      </c>
      <c r="T93" s="287" t="s">
        <v>37</v>
      </c>
      <c r="U93" s="288" t="s">
        <v>37</v>
      </c>
      <c r="V93" s="409" t="s">
        <v>37</v>
      </c>
      <c r="W93" s="290" t="s">
        <v>37</v>
      </c>
      <c r="X93" s="405" t="s">
        <v>37</v>
      </c>
      <c r="Y93" s="406" t="s">
        <v>37</v>
      </c>
      <c r="Z93" s="286" t="s">
        <v>37</v>
      </c>
      <c r="AA93" s="286" t="s">
        <v>37</v>
      </c>
      <c r="AB93" s="287" t="s">
        <v>37</v>
      </c>
      <c r="AC93" s="288" t="s">
        <v>37</v>
      </c>
      <c r="AD93" s="287">
        <v>202269.46727272731</v>
      </c>
      <c r="AE93" s="289">
        <v>186750</v>
      </c>
      <c r="AF93" s="289" t="s">
        <v>37</v>
      </c>
      <c r="AG93" s="288" t="s">
        <v>37</v>
      </c>
      <c r="AH93" s="407">
        <v>200405.3763636364</v>
      </c>
      <c r="AI93" s="408">
        <v>186750</v>
      </c>
      <c r="AJ93" s="287" t="s">
        <v>37</v>
      </c>
      <c r="AK93" s="288" t="s">
        <v>37</v>
      </c>
      <c r="AL93" s="407">
        <v>1864.090909090909</v>
      </c>
      <c r="AM93" s="408">
        <v>0</v>
      </c>
      <c r="AN93" s="287" t="s">
        <v>37</v>
      </c>
      <c r="AO93" s="288" t="s">
        <v>37</v>
      </c>
      <c r="AP93" s="409" t="s">
        <v>37</v>
      </c>
      <c r="AQ93" s="290" t="s">
        <v>37</v>
      </c>
      <c r="AR93" s="966" t="s">
        <v>37</v>
      </c>
      <c r="AS93" s="967" t="s">
        <v>37</v>
      </c>
      <c r="AT93" s="968" t="s">
        <v>37</v>
      </c>
      <c r="AU93" s="968" t="s">
        <v>37</v>
      </c>
      <c r="AV93" s="969" t="s">
        <v>37</v>
      </c>
      <c r="AW93" s="970" t="s">
        <v>37</v>
      </c>
      <c r="AX93" s="969">
        <v>202269.4</v>
      </c>
      <c r="AY93" s="971">
        <v>235948</v>
      </c>
      <c r="AZ93" s="971" t="s">
        <v>37</v>
      </c>
      <c r="BA93" s="970" t="s">
        <v>37</v>
      </c>
      <c r="BB93" s="972">
        <v>200405.4</v>
      </c>
      <c r="BC93" s="973">
        <v>235948</v>
      </c>
      <c r="BD93" s="969" t="s">
        <v>37</v>
      </c>
      <c r="BE93" s="970" t="s">
        <v>37</v>
      </c>
      <c r="BF93" s="972">
        <v>1864</v>
      </c>
      <c r="BG93" s="973">
        <v>0</v>
      </c>
      <c r="BH93" s="969" t="s">
        <v>37</v>
      </c>
      <c r="BI93" s="970" t="s">
        <v>37</v>
      </c>
      <c r="BJ93" s="974" t="s">
        <v>37</v>
      </c>
      <c r="BK93" s="975" t="s">
        <v>37</v>
      </c>
      <c r="BL93" s="966" t="s">
        <v>37</v>
      </c>
      <c r="BM93" s="967" t="s">
        <v>37</v>
      </c>
      <c r="BN93" s="968" t="s">
        <v>37</v>
      </c>
      <c r="BO93" s="968" t="s">
        <v>37</v>
      </c>
      <c r="BP93" s="969" t="s">
        <v>37</v>
      </c>
      <c r="BQ93" s="970" t="s">
        <v>37</v>
      </c>
      <c r="BR93" s="969">
        <v>202269.46727272731</v>
      </c>
      <c r="BS93" s="971">
        <v>277327.87</v>
      </c>
      <c r="BT93" s="971" t="s">
        <v>37</v>
      </c>
      <c r="BU93" s="970" t="s">
        <v>37</v>
      </c>
      <c r="BV93" s="972">
        <v>200405.3763636364</v>
      </c>
      <c r="BW93" s="973">
        <v>277327.87</v>
      </c>
      <c r="BX93" s="969" t="s">
        <v>37</v>
      </c>
      <c r="BY93" s="970" t="s">
        <v>37</v>
      </c>
      <c r="BZ93" s="972">
        <v>1864.090909090909</v>
      </c>
      <c r="CA93" s="973">
        <v>0</v>
      </c>
      <c r="CB93" s="969" t="s">
        <v>37</v>
      </c>
      <c r="CC93" s="970" t="s">
        <v>37</v>
      </c>
      <c r="CD93" s="974" t="s">
        <v>37</v>
      </c>
      <c r="CE93" s="976" t="s">
        <v>37</v>
      </c>
      <c r="CF93" s="977" t="s">
        <v>37</v>
      </c>
      <c r="CG93" s="976" t="s">
        <v>37</v>
      </c>
      <c r="CH93" s="968" t="s">
        <v>37</v>
      </c>
      <c r="CI93" s="978" t="s">
        <v>37</v>
      </c>
      <c r="CJ93" s="287" t="s">
        <v>37</v>
      </c>
      <c r="CK93" s="288" t="s">
        <v>37</v>
      </c>
      <c r="CL93" s="979">
        <f t="shared" si="44"/>
        <v>764807.0818181819</v>
      </c>
      <c r="CM93" s="979">
        <f t="shared" si="45"/>
        <v>865755.87</v>
      </c>
      <c r="CN93" s="969" t="s">
        <v>37</v>
      </c>
      <c r="CO93" s="970" t="s">
        <v>37</v>
      </c>
      <c r="CP93" s="972">
        <f t="shared" si="46"/>
        <v>757350.80909090932</v>
      </c>
      <c r="CQ93" s="973">
        <f t="shared" si="47"/>
        <v>865755.87</v>
      </c>
      <c r="CR93" s="969" t="s">
        <v>37</v>
      </c>
      <c r="CS93" s="970" t="s">
        <v>37</v>
      </c>
      <c r="CT93" s="972">
        <f t="shared" si="52"/>
        <v>7456.272727272727</v>
      </c>
      <c r="CU93" s="973">
        <f t="shared" si="53"/>
        <v>0</v>
      </c>
      <c r="CV93" s="969" t="s">
        <v>37</v>
      </c>
      <c r="CW93" s="970" t="s">
        <v>37</v>
      </c>
      <c r="CX93" s="980" t="s">
        <v>37</v>
      </c>
      <c r="CY93" s="975" t="s">
        <v>37</v>
      </c>
      <c r="CZ93" s="981" t="s">
        <v>37</v>
      </c>
      <c r="DA93" s="535" t="s">
        <v>37</v>
      </c>
      <c r="DB93" s="979" t="s">
        <v>37</v>
      </c>
      <c r="DC93" s="978" t="s">
        <v>37</v>
      </c>
      <c r="DD93" s="979">
        <f>CM93-CL93</f>
        <v>100948.78818181809</v>
      </c>
      <c r="DE93" s="536">
        <f t="shared" si="54"/>
        <v>0.13199248618596959</v>
      </c>
      <c r="DF93" s="971" t="s">
        <v>37</v>
      </c>
      <c r="DG93" s="537" t="s">
        <v>37</v>
      </c>
      <c r="DH93" s="979">
        <f>CQ93-CP93</f>
        <v>108405.06090909068</v>
      </c>
      <c r="DI93" s="536">
        <f>DH93/CP93</f>
        <v>0.14313718240984696</v>
      </c>
      <c r="DJ93" s="969" t="s">
        <v>37</v>
      </c>
      <c r="DK93" s="982" t="s">
        <v>37</v>
      </c>
      <c r="DL93" s="979">
        <f>CU93-CT93</f>
        <v>-7456.272727272727</v>
      </c>
      <c r="DM93" s="537">
        <f>DL93/CT93</f>
        <v>-1</v>
      </c>
      <c r="DN93" s="979" t="s">
        <v>37</v>
      </c>
      <c r="DO93" s="976" t="s">
        <v>37</v>
      </c>
      <c r="DP93" s="980" t="s">
        <v>37</v>
      </c>
      <c r="DQ93" s="538" t="s">
        <v>37</v>
      </c>
    </row>
    <row r="94" spans="1:121" ht="16.2" x14ac:dyDescent="0.3">
      <c r="A94" s="1303"/>
      <c r="B94" s="89" t="s">
        <v>71</v>
      </c>
      <c r="C94" s="91"/>
      <c r="D94" s="180" t="s">
        <v>37</v>
      </c>
      <c r="E94" s="181" t="s">
        <v>37</v>
      </c>
      <c r="F94" s="324" t="s">
        <v>37</v>
      </c>
      <c r="G94" s="324" t="s">
        <v>37</v>
      </c>
      <c r="H94" s="126" t="s">
        <v>37</v>
      </c>
      <c r="I94" s="187" t="s">
        <v>37</v>
      </c>
      <c r="J94" s="127" t="s">
        <v>37</v>
      </c>
      <c r="K94" s="127" t="s">
        <v>37</v>
      </c>
      <c r="L94" s="127" t="s">
        <v>37</v>
      </c>
      <c r="M94" s="187" t="s">
        <v>37</v>
      </c>
      <c r="N94" s="127" t="s">
        <v>37</v>
      </c>
      <c r="O94" s="127" t="s">
        <v>37</v>
      </c>
      <c r="P94" s="126" t="s">
        <v>37</v>
      </c>
      <c r="Q94" s="187" t="s">
        <v>37</v>
      </c>
      <c r="R94" s="127" t="s">
        <v>37</v>
      </c>
      <c r="S94" s="127" t="s">
        <v>37</v>
      </c>
      <c r="T94" s="126" t="s">
        <v>37</v>
      </c>
      <c r="U94" s="187" t="s">
        <v>37</v>
      </c>
      <c r="V94" s="127" t="s">
        <v>37</v>
      </c>
      <c r="W94" s="294" t="s">
        <v>37</v>
      </c>
      <c r="X94" s="291" t="s">
        <v>37</v>
      </c>
      <c r="Y94" s="292" t="s">
        <v>37</v>
      </c>
      <c r="Z94" s="293" t="s">
        <v>37</v>
      </c>
      <c r="AA94" s="293" t="s">
        <v>37</v>
      </c>
      <c r="AB94" s="126" t="s">
        <v>37</v>
      </c>
      <c r="AC94" s="187" t="s">
        <v>37</v>
      </c>
      <c r="AD94" s="127" t="s">
        <v>37</v>
      </c>
      <c r="AE94" s="127" t="s">
        <v>37</v>
      </c>
      <c r="AF94" s="127" t="s">
        <v>37</v>
      </c>
      <c r="AG94" s="187" t="s">
        <v>37</v>
      </c>
      <c r="AH94" s="127" t="s">
        <v>37</v>
      </c>
      <c r="AI94" s="127" t="s">
        <v>37</v>
      </c>
      <c r="AJ94" s="126" t="s">
        <v>37</v>
      </c>
      <c r="AK94" s="187" t="s">
        <v>37</v>
      </c>
      <c r="AL94" s="127" t="s">
        <v>37</v>
      </c>
      <c r="AM94" s="127" t="s">
        <v>37</v>
      </c>
      <c r="AN94" s="126" t="s">
        <v>37</v>
      </c>
      <c r="AO94" s="187" t="s">
        <v>37</v>
      </c>
      <c r="AP94" s="127" t="s">
        <v>37</v>
      </c>
      <c r="AQ94" s="294" t="s">
        <v>37</v>
      </c>
      <c r="AR94" s="983" t="s">
        <v>37</v>
      </c>
      <c r="AS94" s="696" t="s">
        <v>37</v>
      </c>
      <c r="AT94" s="984" t="s">
        <v>37</v>
      </c>
      <c r="AU94" s="984" t="s">
        <v>37</v>
      </c>
      <c r="AV94" s="652" t="s">
        <v>37</v>
      </c>
      <c r="AW94" s="687" t="s">
        <v>37</v>
      </c>
      <c r="AX94" s="649" t="s">
        <v>37</v>
      </c>
      <c r="AY94" s="649" t="s">
        <v>37</v>
      </c>
      <c r="AZ94" s="649" t="s">
        <v>37</v>
      </c>
      <c r="BA94" s="687" t="s">
        <v>37</v>
      </c>
      <c r="BB94" s="649" t="s">
        <v>37</v>
      </c>
      <c r="BC94" s="649" t="s">
        <v>37</v>
      </c>
      <c r="BD94" s="652" t="s">
        <v>37</v>
      </c>
      <c r="BE94" s="687" t="s">
        <v>37</v>
      </c>
      <c r="BF94" s="649" t="s">
        <v>37</v>
      </c>
      <c r="BG94" s="649" t="s">
        <v>37</v>
      </c>
      <c r="BH94" s="652" t="s">
        <v>37</v>
      </c>
      <c r="BI94" s="687" t="s">
        <v>37</v>
      </c>
      <c r="BJ94" s="649" t="s">
        <v>37</v>
      </c>
      <c r="BK94" s="649" t="s">
        <v>37</v>
      </c>
      <c r="BL94" s="983" t="s">
        <v>37</v>
      </c>
      <c r="BM94" s="696" t="s">
        <v>37</v>
      </c>
      <c r="BN94" s="984" t="s">
        <v>37</v>
      </c>
      <c r="BO94" s="984" t="s">
        <v>37</v>
      </c>
      <c r="BP94" s="652" t="s">
        <v>37</v>
      </c>
      <c r="BQ94" s="687" t="s">
        <v>37</v>
      </c>
      <c r="BR94" s="649" t="s">
        <v>37</v>
      </c>
      <c r="BS94" s="649" t="s">
        <v>37</v>
      </c>
      <c r="BT94" s="649" t="s">
        <v>37</v>
      </c>
      <c r="BU94" s="687" t="s">
        <v>37</v>
      </c>
      <c r="BV94" s="649" t="s">
        <v>37</v>
      </c>
      <c r="BW94" s="649" t="s">
        <v>37</v>
      </c>
      <c r="BX94" s="652" t="s">
        <v>37</v>
      </c>
      <c r="BY94" s="687" t="s">
        <v>37</v>
      </c>
      <c r="BZ94" s="649" t="s">
        <v>37</v>
      </c>
      <c r="CA94" s="649" t="s">
        <v>37</v>
      </c>
      <c r="CB94" s="652" t="s">
        <v>37</v>
      </c>
      <c r="CC94" s="687" t="s">
        <v>37</v>
      </c>
      <c r="CD94" s="649" t="s">
        <v>37</v>
      </c>
      <c r="CE94" s="688" t="s">
        <v>37</v>
      </c>
      <c r="CF94" s="985" t="s">
        <v>37</v>
      </c>
      <c r="CG94" s="986" t="s">
        <v>37</v>
      </c>
      <c r="CH94" s="984" t="s">
        <v>37</v>
      </c>
      <c r="CI94" s="987" t="s">
        <v>37</v>
      </c>
      <c r="CJ94" s="126" t="s">
        <v>37</v>
      </c>
      <c r="CK94" s="187" t="s">
        <v>37</v>
      </c>
      <c r="CL94" s="652" t="s">
        <v>37</v>
      </c>
      <c r="CM94" s="687" t="s">
        <v>37</v>
      </c>
      <c r="CN94" s="652" t="s">
        <v>37</v>
      </c>
      <c r="CO94" s="687" t="s">
        <v>37</v>
      </c>
      <c r="CP94" s="652" t="s">
        <v>37</v>
      </c>
      <c r="CQ94" s="649" t="s">
        <v>37</v>
      </c>
      <c r="CR94" s="652" t="s">
        <v>37</v>
      </c>
      <c r="CS94" s="687" t="s">
        <v>37</v>
      </c>
      <c r="CT94" s="652" t="s">
        <v>37</v>
      </c>
      <c r="CU94" s="649" t="s">
        <v>37</v>
      </c>
      <c r="CV94" s="652" t="s">
        <v>37</v>
      </c>
      <c r="CW94" s="687" t="s">
        <v>37</v>
      </c>
      <c r="CX94" s="988" t="s">
        <v>37</v>
      </c>
      <c r="CY94" s="989" t="s">
        <v>37</v>
      </c>
      <c r="CZ94" s="990" t="s">
        <v>37</v>
      </c>
      <c r="DA94" s="539" t="s">
        <v>37</v>
      </c>
      <c r="DB94" s="661" t="s">
        <v>37</v>
      </c>
      <c r="DC94" s="699" t="s">
        <v>37</v>
      </c>
      <c r="DD94" s="661" t="s">
        <v>37</v>
      </c>
      <c r="DE94" s="169" t="s">
        <v>37</v>
      </c>
      <c r="DF94" s="662" t="s">
        <v>37</v>
      </c>
      <c r="DG94" s="991" t="s">
        <v>37</v>
      </c>
      <c r="DH94" s="661" t="s">
        <v>37</v>
      </c>
      <c r="DI94" s="540" t="s">
        <v>37</v>
      </c>
      <c r="DJ94" s="650" t="s">
        <v>37</v>
      </c>
      <c r="DK94" s="992" t="s">
        <v>37</v>
      </c>
      <c r="DL94" s="661" t="s">
        <v>37</v>
      </c>
      <c r="DM94" s="540" t="s">
        <v>37</v>
      </c>
      <c r="DN94" s="661" t="s">
        <v>37</v>
      </c>
      <c r="DO94" s="664" t="s">
        <v>37</v>
      </c>
      <c r="DP94" s="988" t="s">
        <v>37</v>
      </c>
      <c r="DQ94" s="541" t="s">
        <v>37</v>
      </c>
    </row>
    <row r="95" spans="1:121" ht="16.2" x14ac:dyDescent="0.3">
      <c r="A95" s="1303"/>
      <c r="B95" s="89" t="s">
        <v>72</v>
      </c>
      <c r="C95" s="92"/>
      <c r="D95" s="180" t="s">
        <v>37</v>
      </c>
      <c r="E95" s="181" t="s">
        <v>37</v>
      </c>
      <c r="F95" s="324" t="s">
        <v>37</v>
      </c>
      <c r="G95" s="324" t="s">
        <v>37</v>
      </c>
      <c r="H95" s="146" t="s">
        <v>37</v>
      </c>
      <c r="I95" s="295" t="s">
        <v>37</v>
      </c>
      <c r="J95" s="127" t="s">
        <v>37</v>
      </c>
      <c r="K95" s="127" t="s">
        <v>37</v>
      </c>
      <c r="L95" s="127" t="s">
        <v>37</v>
      </c>
      <c r="M95" s="187" t="s">
        <v>37</v>
      </c>
      <c r="N95" s="127" t="s">
        <v>37</v>
      </c>
      <c r="O95" s="127" t="s">
        <v>37</v>
      </c>
      <c r="P95" s="146" t="s">
        <v>37</v>
      </c>
      <c r="Q95" s="295" t="s">
        <v>37</v>
      </c>
      <c r="R95" s="127" t="s">
        <v>37</v>
      </c>
      <c r="S95" s="127" t="s">
        <v>37</v>
      </c>
      <c r="T95" s="146" t="s">
        <v>37</v>
      </c>
      <c r="U95" s="295" t="s">
        <v>37</v>
      </c>
      <c r="V95" s="127" t="s">
        <v>37</v>
      </c>
      <c r="W95" s="294" t="s">
        <v>37</v>
      </c>
      <c r="X95" s="291" t="s">
        <v>37</v>
      </c>
      <c r="Y95" s="292" t="s">
        <v>37</v>
      </c>
      <c r="Z95" s="293" t="s">
        <v>37</v>
      </c>
      <c r="AA95" s="293" t="s">
        <v>37</v>
      </c>
      <c r="AB95" s="146" t="s">
        <v>37</v>
      </c>
      <c r="AC95" s="295" t="s">
        <v>37</v>
      </c>
      <c r="AD95" s="127" t="s">
        <v>37</v>
      </c>
      <c r="AE95" s="127" t="s">
        <v>37</v>
      </c>
      <c r="AF95" s="127" t="s">
        <v>37</v>
      </c>
      <c r="AG95" s="187" t="s">
        <v>37</v>
      </c>
      <c r="AH95" s="127" t="s">
        <v>37</v>
      </c>
      <c r="AI95" s="127" t="s">
        <v>37</v>
      </c>
      <c r="AJ95" s="146" t="s">
        <v>37</v>
      </c>
      <c r="AK95" s="295" t="s">
        <v>37</v>
      </c>
      <c r="AL95" s="127" t="s">
        <v>37</v>
      </c>
      <c r="AM95" s="127" t="s">
        <v>37</v>
      </c>
      <c r="AN95" s="146" t="s">
        <v>37</v>
      </c>
      <c r="AO95" s="295" t="s">
        <v>37</v>
      </c>
      <c r="AP95" s="127" t="s">
        <v>37</v>
      </c>
      <c r="AQ95" s="294" t="s">
        <v>37</v>
      </c>
      <c r="AR95" s="983" t="s">
        <v>37</v>
      </c>
      <c r="AS95" s="696" t="s">
        <v>37</v>
      </c>
      <c r="AT95" s="984" t="s">
        <v>37</v>
      </c>
      <c r="AU95" s="984" t="s">
        <v>37</v>
      </c>
      <c r="AV95" s="993" t="s">
        <v>37</v>
      </c>
      <c r="AW95" s="994" t="s">
        <v>37</v>
      </c>
      <c r="AX95" s="649" t="s">
        <v>37</v>
      </c>
      <c r="AY95" s="649" t="s">
        <v>37</v>
      </c>
      <c r="AZ95" s="649" t="s">
        <v>37</v>
      </c>
      <c r="BA95" s="687" t="s">
        <v>37</v>
      </c>
      <c r="BB95" s="649" t="s">
        <v>37</v>
      </c>
      <c r="BC95" s="649" t="s">
        <v>37</v>
      </c>
      <c r="BD95" s="993" t="s">
        <v>37</v>
      </c>
      <c r="BE95" s="994" t="s">
        <v>37</v>
      </c>
      <c r="BF95" s="649" t="s">
        <v>37</v>
      </c>
      <c r="BG95" s="649" t="s">
        <v>37</v>
      </c>
      <c r="BH95" s="993" t="s">
        <v>37</v>
      </c>
      <c r="BI95" s="994" t="s">
        <v>37</v>
      </c>
      <c r="BJ95" s="649" t="s">
        <v>37</v>
      </c>
      <c r="BK95" s="649" t="s">
        <v>37</v>
      </c>
      <c r="BL95" s="983" t="s">
        <v>37</v>
      </c>
      <c r="BM95" s="696" t="s">
        <v>37</v>
      </c>
      <c r="BN95" s="984" t="s">
        <v>37</v>
      </c>
      <c r="BO95" s="984" t="s">
        <v>37</v>
      </c>
      <c r="BP95" s="993" t="s">
        <v>37</v>
      </c>
      <c r="BQ95" s="994" t="s">
        <v>37</v>
      </c>
      <c r="BR95" s="649" t="s">
        <v>37</v>
      </c>
      <c r="BS95" s="649" t="s">
        <v>37</v>
      </c>
      <c r="BT95" s="649" t="s">
        <v>37</v>
      </c>
      <c r="BU95" s="687" t="s">
        <v>37</v>
      </c>
      <c r="BV95" s="649" t="s">
        <v>37</v>
      </c>
      <c r="BW95" s="649" t="s">
        <v>37</v>
      </c>
      <c r="BX95" s="993" t="s">
        <v>37</v>
      </c>
      <c r="BY95" s="994" t="s">
        <v>37</v>
      </c>
      <c r="BZ95" s="649" t="s">
        <v>37</v>
      </c>
      <c r="CA95" s="649" t="s">
        <v>37</v>
      </c>
      <c r="CB95" s="993" t="s">
        <v>37</v>
      </c>
      <c r="CC95" s="994" t="s">
        <v>37</v>
      </c>
      <c r="CD95" s="649" t="s">
        <v>37</v>
      </c>
      <c r="CE95" s="688" t="s">
        <v>37</v>
      </c>
      <c r="CF95" s="995" t="s">
        <v>37</v>
      </c>
      <c r="CG95" s="996" t="s">
        <v>37</v>
      </c>
      <c r="CH95" s="997" t="s">
        <v>37</v>
      </c>
      <c r="CI95" s="998" t="s">
        <v>37</v>
      </c>
      <c r="CJ95" s="146" t="s">
        <v>37</v>
      </c>
      <c r="CK95" s="295" t="s">
        <v>37</v>
      </c>
      <c r="CL95" s="652" t="s">
        <v>37</v>
      </c>
      <c r="CM95" s="687" t="s">
        <v>37</v>
      </c>
      <c r="CN95" s="993" t="s">
        <v>37</v>
      </c>
      <c r="CO95" s="994" t="s">
        <v>37</v>
      </c>
      <c r="CP95" s="993" t="s">
        <v>37</v>
      </c>
      <c r="CQ95" s="999" t="s">
        <v>37</v>
      </c>
      <c r="CR95" s="993" t="s">
        <v>37</v>
      </c>
      <c r="CS95" s="994" t="s">
        <v>37</v>
      </c>
      <c r="CT95" s="993" t="s">
        <v>37</v>
      </c>
      <c r="CU95" s="999" t="s">
        <v>37</v>
      </c>
      <c r="CV95" s="993" t="s">
        <v>37</v>
      </c>
      <c r="CW95" s="994" t="s">
        <v>37</v>
      </c>
      <c r="CX95" s="988" t="s">
        <v>37</v>
      </c>
      <c r="CY95" s="989" t="s">
        <v>37</v>
      </c>
      <c r="CZ95" s="1000" t="s">
        <v>37</v>
      </c>
      <c r="DA95" s="542" t="s">
        <v>37</v>
      </c>
      <c r="DB95" s="652" t="s">
        <v>37</v>
      </c>
      <c r="DC95" s="699" t="s">
        <v>37</v>
      </c>
      <c r="DD95" s="650" t="s">
        <v>37</v>
      </c>
      <c r="DE95" s="103" t="s">
        <v>37</v>
      </c>
      <c r="DF95" s="103" t="s">
        <v>37</v>
      </c>
      <c r="DG95" s="103" t="s">
        <v>37</v>
      </c>
      <c r="DH95" s="103" t="s">
        <v>37</v>
      </c>
      <c r="DI95" s="540" t="s">
        <v>37</v>
      </c>
      <c r="DJ95" s="650" t="s">
        <v>37</v>
      </c>
      <c r="DK95" s="992" t="s">
        <v>37</v>
      </c>
      <c r="DL95" s="650" t="s">
        <v>37</v>
      </c>
      <c r="DM95" s="540" t="s">
        <v>37</v>
      </c>
      <c r="DN95" s="650" t="s">
        <v>37</v>
      </c>
      <c r="DO95" s="693" t="s">
        <v>37</v>
      </c>
      <c r="DP95" s="984" t="s">
        <v>37</v>
      </c>
      <c r="DQ95" s="541" t="s">
        <v>37</v>
      </c>
    </row>
    <row r="96" spans="1:121" ht="16.2" x14ac:dyDescent="0.3">
      <c r="A96" s="1303"/>
      <c r="B96" s="89" t="s">
        <v>73</v>
      </c>
      <c r="C96" s="92"/>
      <c r="D96" s="180" t="s">
        <v>37</v>
      </c>
      <c r="E96" s="181" t="s">
        <v>37</v>
      </c>
      <c r="F96" s="324" t="s">
        <v>37</v>
      </c>
      <c r="G96" s="324" t="s">
        <v>37</v>
      </c>
      <c r="H96" s="146" t="s">
        <v>37</v>
      </c>
      <c r="I96" s="295" t="s">
        <v>37</v>
      </c>
      <c r="J96" s="127" t="s">
        <v>37</v>
      </c>
      <c r="K96" s="127" t="s">
        <v>37</v>
      </c>
      <c r="L96" s="127" t="s">
        <v>37</v>
      </c>
      <c r="M96" s="187" t="s">
        <v>37</v>
      </c>
      <c r="N96" s="127" t="s">
        <v>37</v>
      </c>
      <c r="O96" s="127" t="s">
        <v>37</v>
      </c>
      <c r="P96" s="146" t="s">
        <v>37</v>
      </c>
      <c r="Q96" s="295" t="s">
        <v>37</v>
      </c>
      <c r="R96" s="127" t="s">
        <v>37</v>
      </c>
      <c r="S96" s="127" t="s">
        <v>37</v>
      </c>
      <c r="T96" s="146" t="s">
        <v>37</v>
      </c>
      <c r="U96" s="295" t="s">
        <v>37</v>
      </c>
      <c r="V96" s="127" t="s">
        <v>37</v>
      </c>
      <c r="W96" s="294" t="s">
        <v>37</v>
      </c>
      <c r="X96" s="291" t="s">
        <v>37</v>
      </c>
      <c r="Y96" s="292" t="s">
        <v>37</v>
      </c>
      <c r="Z96" s="293" t="s">
        <v>37</v>
      </c>
      <c r="AA96" s="293" t="s">
        <v>37</v>
      </c>
      <c r="AB96" s="146" t="s">
        <v>37</v>
      </c>
      <c r="AC96" s="295" t="s">
        <v>37</v>
      </c>
      <c r="AD96" s="127" t="s">
        <v>37</v>
      </c>
      <c r="AE96" s="127" t="s">
        <v>37</v>
      </c>
      <c r="AF96" s="127" t="s">
        <v>37</v>
      </c>
      <c r="AG96" s="187" t="s">
        <v>37</v>
      </c>
      <c r="AH96" s="127" t="s">
        <v>37</v>
      </c>
      <c r="AI96" s="127" t="s">
        <v>37</v>
      </c>
      <c r="AJ96" s="146" t="s">
        <v>37</v>
      </c>
      <c r="AK96" s="295" t="s">
        <v>37</v>
      </c>
      <c r="AL96" s="127" t="s">
        <v>37</v>
      </c>
      <c r="AM96" s="127" t="s">
        <v>37</v>
      </c>
      <c r="AN96" s="146" t="s">
        <v>37</v>
      </c>
      <c r="AO96" s="295" t="s">
        <v>37</v>
      </c>
      <c r="AP96" s="127" t="s">
        <v>37</v>
      </c>
      <c r="AQ96" s="294" t="s">
        <v>37</v>
      </c>
      <c r="AR96" s="983" t="s">
        <v>37</v>
      </c>
      <c r="AS96" s="696" t="s">
        <v>37</v>
      </c>
      <c r="AT96" s="984" t="s">
        <v>37</v>
      </c>
      <c r="AU96" s="984" t="s">
        <v>37</v>
      </c>
      <c r="AV96" s="993" t="s">
        <v>37</v>
      </c>
      <c r="AW96" s="994" t="s">
        <v>37</v>
      </c>
      <c r="AX96" s="649" t="s">
        <v>37</v>
      </c>
      <c r="AY96" s="649" t="s">
        <v>37</v>
      </c>
      <c r="AZ96" s="649" t="s">
        <v>37</v>
      </c>
      <c r="BA96" s="687" t="s">
        <v>37</v>
      </c>
      <c r="BB96" s="649" t="s">
        <v>37</v>
      </c>
      <c r="BC96" s="649" t="s">
        <v>37</v>
      </c>
      <c r="BD96" s="993" t="s">
        <v>37</v>
      </c>
      <c r="BE96" s="994" t="s">
        <v>37</v>
      </c>
      <c r="BF96" s="649" t="s">
        <v>37</v>
      </c>
      <c r="BG96" s="649" t="s">
        <v>37</v>
      </c>
      <c r="BH96" s="993" t="s">
        <v>37</v>
      </c>
      <c r="BI96" s="994" t="s">
        <v>37</v>
      </c>
      <c r="BJ96" s="649" t="s">
        <v>37</v>
      </c>
      <c r="BK96" s="649" t="s">
        <v>37</v>
      </c>
      <c r="BL96" s="983" t="s">
        <v>37</v>
      </c>
      <c r="BM96" s="696" t="s">
        <v>37</v>
      </c>
      <c r="BN96" s="984" t="s">
        <v>37</v>
      </c>
      <c r="BO96" s="984" t="s">
        <v>37</v>
      </c>
      <c r="BP96" s="993" t="s">
        <v>37</v>
      </c>
      <c r="BQ96" s="994" t="s">
        <v>37</v>
      </c>
      <c r="BR96" s="649" t="s">
        <v>37</v>
      </c>
      <c r="BS96" s="649" t="s">
        <v>37</v>
      </c>
      <c r="BT96" s="649" t="s">
        <v>37</v>
      </c>
      <c r="BU96" s="687" t="s">
        <v>37</v>
      </c>
      <c r="BV96" s="649" t="s">
        <v>37</v>
      </c>
      <c r="BW96" s="649" t="s">
        <v>37</v>
      </c>
      <c r="BX96" s="993" t="s">
        <v>37</v>
      </c>
      <c r="BY96" s="994" t="s">
        <v>37</v>
      </c>
      <c r="BZ96" s="649" t="s">
        <v>37</v>
      </c>
      <c r="CA96" s="649" t="s">
        <v>37</v>
      </c>
      <c r="CB96" s="993" t="s">
        <v>37</v>
      </c>
      <c r="CC96" s="994" t="s">
        <v>37</v>
      </c>
      <c r="CD96" s="649" t="s">
        <v>37</v>
      </c>
      <c r="CE96" s="688" t="s">
        <v>37</v>
      </c>
      <c r="CF96" s="995" t="s">
        <v>37</v>
      </c>
      <c r="CG96" s="996" t="s">
        <v>37</v>
      </c>
      <c r="CH96" s="997" t="s">
        <v>37</v>
      </c>
      <c r="CI96" s="998" t="s">
        <v>37</v>
      </c>
      <c r="CJ96" s="146" t="s">
        <v>37</v>
      </c>
      <c r="CK96" s="295" t="s">
        <v>37</v>
      </c>
      <c r="CL96" s="652" t="s">
        <v>37</v>
      </c>
      <c r="CM96" s="687" t="s">
        <v>37</v>
      </c>
      <c r="CN96" s="993" t="s">
        <v>37</v>
      </c>
      <c r="CO96" s="994" t="s">
        <v>37</v>
      </c>
      <c r="CP96" s="993" t="s">
        <v>37</v>
      </c>
      <c r="CQ96" s="999" t="s">
        <v>37</v>
      </c>
      <c r="CR96" s="993" t="s">
        <v>37</v>
      </c>
      <c r="CS96" s="994" t="s">
        <v>37</v>
      </c>
      <c r="CT96" s="993" t="s">
        <v>37</v>
      </c>
      <c r="CU96" s="999" t="s">
        <v>37</v>
      </c>
      <c r="CV96" s="993" t="s">
        <v>37</v>
      </c>
      <c r="CW96" s="994" t="s">
        <v>37</v>
      </c>
      <c r="CX96" s="988" t="s">
        <v>37</v>
      </c>
      <c r="CY96" s="989" t="s">
        <v>37</v>
      </c>
      <c r="CZ96" s="1000" t="s">
        <v>37</v>
      </c>
      <c r="DA96" s="542" t="s">
        <v>37</v>
      </c>
      <c r="DB96" s="652" t="s">
        <v>37</v>
      </c>
      <c r="DC96" s="699" t="s">
        <v>37</v>
      </c>
      <c r="DD96" s="650" t="s">
        <v>37</v>
      </c>
      <c r="DE96" s="103" t="s">
        <v>37</v>
      </c>
      <c r="DF96" s="649" t="s">
        <v>37</v>
      </c>
      <c r="DG96" s="1001" t="s">
        <v>37</v>
      </c>
      <c r="DH96" s="649" t="s">
        <v>37</v>
      </c>
      <c r="DI96" s="540" t="s">
        <v>37</v>
      </c>
      <c r="DJ96" s="650" t="s">
        <v>37</v>
      </c>
      <c r="DK96" s="992" t="s">
        <v>37</v>
      </c>
      <c r="DL96" s="650" t="s">
        <v>37</v>
      </c>
      <c r="DM96" s="540" t="s">
        <v>37</v>
      </c>
      <c r="DN96" s="650"/>
      <c r="DO96" s="693" t="s">
        <v>37</v>
      </c>
      <c r="DP96" s="984" t="s">
        <v>37</v>
      </c>
      <c r="DQ96" s="541" t="s">
        <v>37</v>
      </c>
    </row>
    <row r="97" spans="1:121" ht="16.2" x14ac:dyDescent="0.3">
      <c r="A97" s="1303"/>
      <c r="B97" s="93" t="s">
        <v>74</v>
      </c>
      <c r="C97" s="94"/>
      <c r="D97" s="296" t="s">
        <v>37</v>
      </c>
      <c r="E97" s="262" t="s">
        <v>37</v>
      </c>
      <c r="F97" s="297" t="s">
        <v>37</v>
      </c>
      <c r="G97" s="298" t="s">
        <v>37</v>
      </c>
      <c r="H97" s="128" t="s">
        <v>37</v>
      </c>
      <c r="I97" s="264" t="s">
        <v>37</v>
      </c>
      <c r="J97" s="129" t="s">
        <v>37</v>
      </c>
      <c r="K97" s="129" t="s">
        <v>37</v>
      </c>
      <c r="L97" s="129" t="s">
        <v>37</v>
      </c>
      <c r="M97" s="264" t="s">
        <v>37</v>
      </c>
      <c r="N97" s="129" t="s">
        <v>37</v>
      </c>
      <c r="O97" s="129" t="s">
        <v>37</v>
      </c>
      <c r="P97" s="128" t="s">
        <v>37</v>
      </c>
      <c r="Q97" s="264" t="s">
        <v>37</v>
      </c>
      <c r="R97" s="129" t="s">
        <v>37</v>
      </c>
      <c r="S97" s="129" t="s">
        <v>37</v>
      </c>
      <c r="T97" s="128" t="s">
        <v>37</v>
      </c>
      <c r="U97" s="264" t="s">
        <v>37</v>
      </c>
      <c r="V97" s="129" t="s">
        <v>37</v>
      </c>
      <c r="W97" s="299" t="s">
        <v>37</v>
      </c>
      <c r="X97" s="296" t="s">
        <v>37</v>
      </c>
      <c r="Y97" s="262" t="s">
        <v>37</v>
      </c>
      <c r="Z97" s="297" t="s">
        <v>37</v>
      </c>
      <c r="AA97" s="298" t="s">
        <v>37</v>
      </c>
      <c r="AB97" s="128" t="s">
        <v>37</v>
      </c>
      <c r="AC97" s="264" t="s">
        <v>37</v>
      </c>
      <c r="AD97" s="129" t="s">
        <v>37</v>
      </c>
      <c r="AE97" s="129" t="s">
        <v>37</v>
      </c>
      <c r="AF97" s="129" t="s">
        <v>37</v>
      </c>
      <c r="AG97" s="264" t="s">
        <v>37</v>
      </c>
      <c r="AH97" s="129" t="s">
        <v>37</v>
      </c>
      <c r="AI97" s="129" t="s">
        <v>37</v>
      </c>
      <c r="AJ97" s="128" t="s">
        <v>37</v>
      </c>
      <c r="AK97" s="264" t="s">
        <v>37</v>
      </c>
      <c r="AL97" s="129" t="s">
        <v>37</v>
      </c>
      <c r="AM97" s="129" t="s">
        <v>37</v>
      </c>
      <c r="AN97" s="128" t="s">
        <v>37</v>
      </c>
      <c r="AO97" s="264" t="s">
        <v>37</v>
      </c>
      <c r="AP97" s="129" t="s">
        <v>37</v>
      </c>
      <c r="AQ97" s="299" t="s">
        <v>37</v>
      </c>
      <c r="AR97" s="1002" t="s">
        <v>37</v>
      </c>
      <c r="AS97" s="875" t="s">
        <v>37</v>
      </c>
      <c r="AT97" s="1003" t="s">
        <v>37</v>
      </c>
      <c r="AU97" s="893" t="s">
        <v>37</v>
      </c>
      <c r="AV97" s="881" t="s">
        <v>37</v>
      </c>
      <c r="AW97" s="877" t="s">
        <v>37</v>
      </c>
      <c r="AX97" s="878" t="s">
        <v>37</v>
      </c>
      <c r="AY97" s="878" t="s">
        <v>37</v>
      </c>
      <c r="AZ97" s="878" t="s">
        <v>37</v>
      </c>
      <c r="BA97" s="877" t="s">
        <v>37</v>
      </c>
      <c r="BB97" s="878" t="s">
        <v>37</v>
      </c>
      <c r="BC97" s="878" t="s">
        <v>37</v>
      </c>
      <c r="BD97" s="881" t="s">
        <v>37</v>
      </c>
      <c r="BE97" s="877" t="s">
        <v>37</v>
      </c>
      <c r="BF97" s="878" t="s">
        <v>37</v>
      </c>
      <c r="BG97" s="878" t="s">
        <v>37</v>
      </c>
      <c r="BH97" s="881" t="s">
        <v>37</v>
      </c>
      <c r="BI97" s="877" t="s">
        <v>37</v>
      </c>
      <c r="BJ97" s="878" t="s">
        <v>37</v>
      </c>
      <c r="BK97" s="878" t="s">
        <v>37</v>
      </c>
      <c r="BL97" s="1002" t="s">
        <v>37</v>
      </c>
      <c r="BM97" s="875" t="s">
        <v>37</v>
      </c>
      <c r="BN97" s="1003" t="s">
        <v>37</v>
      </c>
      <c r="BO97" s="893" t="s">
        <v>37</v>
      </c>
      <c r="BP97" s="881" t="s">
        <v>37</v>
      </c>
      <c r="BQ97" s="877" t="s">
        <v>37</v>
      </c>
      <c r="BR97" s="878" t="s">
        <v>37</v>
      </c>
      <c r="BS97" s="878" t="s">
        <v>37</v>
      </c>
      <c r="BT97" s="878" t="s">
        <v>37</v>
      </c>
      <c r="BU97" s="877" t="s">
        <v>37</v>
      </c>
      <c r="BV97" s="878" t="s">
        <v>37</v>
      </c>
      <c r="BW97" s="878" t="s">
        <v>37</v>
      </c>
      <c r="BX97" s="881" t="s">
        <v>37</v>
      </c>
      <c r="BY97" s="877" t="s">
        <v>37</v>
      </c>
      <c r="BZ97" s="878" t="s">
        <v>37</v>
      </c>
      <c r="CA97" s="878" t="s">
        <v>37</v>
      </c>
      <c r="CB97" s="881" t="s">
        <v>37</v>
      </c>
      <c r="CC97" s="877" t="s">
        <v>37</v>
      </c>
      <c r="CD97" s="878" t="s">
        <v>37</v>
      </c>
      <c r="CE97" s="1004" t="s">
        <v>37</v>
      </c>
      <c r="CF97" s="1002" t="s">
        <v>37</v>
      </c>
      <c r="CG97" s="914" t="s">
        <v>37</v>
      </c>
      <c r="CH97" s="1003" t="s">
        <v>37</v>
      </c>
      <c r="CI97" s="893" t="s">
        <v>37</v>
      </c>
      <c r="CJ97" s="128" t="s">
        <v>37</v>
      </c>
      <c r="CK97" s="264" t="s">
        <v>37</v>
      </c>
      <c r="CL97" s="881" t="s">
        <v>37</v>
      </c>
      <c r="CM97" s="877" t="s">
        <v>37</v>
      </c>
      <c r="CN97" s="881" t="s">
        <v>37</v>
      </c>
      <c r="CO97" s="877" t="s">
        <v>37</v>
      </c>
      <c r="CP97" s="881" t="s">
        <v>37</v>
      </c>
      <c r="CQ97" s="878" t="s">
        <v>37</v>
      </c>
      <c r="CR97" s="881" t="s">
        <v>37</v>
      </c>
      <c r="CS97" s="877" t="s">
        <v>37</v>
      </c>
      <c r="CT97" s="881" t="s">
        <v>37</v>
      </c>
      <c r="CU97" s="878" t="s">
        <v>37</v>
      </c>
      <c r="CV97" s="881" t="s">
        <v>37</v>
      </c>
      <c r="CW97" s="877" t="s">
        <v>37</v>
      </c>
      <c r="CX97" s="1005" t="s">
        <v>37</v>
      </c>
      <c r="CY97" s="1006" t="s">
        <v>37</v>
      </c>
      <c r="CZ97" s="892" t="s">
        <v>37</v>
      </c>
      <c r="DA97" s="543" t="s">
        <v>37</v>
      </c>
      <c r="DB97" s="881" t="s">
        <v>37</v>
      </c>
      <c r="DC97" s="893" t="s">
        <v>37</v>
      </c>
      <c r="DD97" s="879" t="s">
        <v>37</v>
      </c>
      <c r="DE97" s="171" t="s">
        <v>37</v>
      </c>
      <c r="DF97" s="878" t="s">
        <v>37</v>
      </c>
      <c r="DG97" s="1007" t="s">
        <v>37</v>
      </c>
      <c r="DH97" s="879" t="s">
        <v>37</v>
      </c>
      <c r="DI97" s="525" t="s">
        <v>37</v>
      </c>
      <c r="DJ97" s="879" t="s">
        <v>37</v>
      </c>
      <c r="DK97" s="1007" t="s">
        <v>37</v>
      </c>
      <c r="DL97" s="879" t="s">
        <v>37</v>
      </c>
      <c r="DM97" s="525" t="s">
        <v>37</v>
      </c>
      <c r="DN97" s="879" t="s">
        <v>37</v>
      </c>
      <c r="DO97" s="893" t="s">
        <v>37</v>
      </c>
      <c r="DP97" s="1005" t="s">
        <v>37</v>
      </c>
      <c r="DQ97" s="544" t="s">
        <v>37</v>
      </c>
    </row>
    <row r="98" spans="1:121" ht="15" thickBot="1" x14ac:dyDescent="0.35">
      <c r="A98" s="41"/>
      <c r="B98" s="42" t="s">
        <v>75</v>
      </c>
      <c r="C98" s="377"/>
      <c r="D98" s="167" t="s">
        <v>37</v>
      </c>
      <c r="E98" s="147" t="s">
        <v>37</v>
      </c>
      <c r="F98" s="147" t="s">
        <v>37</v>
      </c>
      <c r="G98" s="148" t="s">
        <v>37</v>
      </c>
      <c r="H98" s="149">
        <v>241423.49837705301</v>
      </c>
      <c r="I98" s="150">
        <v>279027.78481864964</v>
      </c>
      <c r="J98" s="149">
        <v>157998.74727272731</v>
      </c>
      <c r="K98" s="151">
        <v>165730</v>
      </c>
      <c r="L98" s="151">
        <v>83424.751104325696</v>
      </c>
      <c r="M98" s="150">
        <v>113297.78481864964</v>
      </c>
      <c r="N98" s="168">
        <v>156134.6563636364</v>
      </c>
      <c r="O98" s="152">
        <v>165730</v>
      </c>
      <c r="P98" s="152">
        <v>83243.664513463737</v>
      </c>
      <c r="Q98" s="153">
        <v>113297.78481864964</v>
      </c>
      <c r="R98" s="168">
        <v>1864.090909090909</v>
      </c>
      <c r="S98" s="152">
        <v>0</v>
      </c>
      <c r="T98" s="152">
        <v>181.08659086195874</v>
      </c>
      <c r="U98" s="153">
        <v>0</v>
      </c>
      <c r="V98" s="149" t="s">
        <v>37</v>
      </c>
      <c r="W98" s="154" t="s">
        <v>37</v>
      </c>
      <c r="X98" s="167" t="s">
        <v>37</v>
      </c>
      <c r="Y98" s="147" t="s">
        <v>37</v>
      </c>
      <c r="Z98" s="147" t="s">
        <v>37</v>
      </c>
      <c r="AA98" s="148" t="s">
        <v>37</v>
      </c>
      <c r="AB98" s="149">
        <v>337370.16450903006</v>
      </c>
      <c r="AC98" s="150">
        <v>337812.99330144085</v>
      </c>
      <c r="AD98" s="149">
        <v>202269.46727272731</v>
      </c>
      <c r="AE98" s="151">
        <v>186750</v>
      </c>
      <c r="AF98" s="151">
        <v>135100.69723630272</v>
      </c>
      <c r="AG98" s="150">
        <v>151062.99330144085</v>
      </c>
      <c r="AH98" s="168">
        <v>200405.3763636364</v>
      </c>
      <c r="AI98" s="152">
        <v>186750</v>
      </c>
      <c r="AJ98" s="152">
        <v>133300.92666536989</v>
      </c>
      <c r="AK98" s="153">
        <v>151062.99330144085</v>
      </c>
      <c r="AL98" s="168">
        <v>1864.090909090909</v>
      </c>
      <c r="AM98" s="152">
        <v>0</v>
      </c>
      <c r="AN98" s="152">
        <v>1799.7705709328384</v>
      </c>
      <c r="AO98" s="153">
        <v>0</v>
      </c>
      <c r="AP98" s="149" t="s">
        <v>37</v>
      </c>
      <c r="AQ98" s="154" t="s">
        <v>37</v>
      </c>
      <c r="AR98" s="1008" t="s">
        <v>37</v>
      </c>
      <c r="AS98" s="1009" t="s">
        <v>37</v>
      </c>
      <c r="AT98" s="1009" t="s">
        <v>37</v>
      </c>
      <c r="AU98" s="1010" t="s">
        <v>37</v>
      </c>
      <c r="AV98" s="1011">
        <v>368263.4</v>
      </c>
      <c r="AW98" s="1012">
        <v>411242</v>
      </c>
      <c r="AX98" s="1011">
        <v>202269.4</v>
      </c>
      <c r="AY98" s="1013">
        <v>235948</v>
      </c>
      <c r="AZ98" s="1013">
        <v>165994</v>
      </c>
      <c r="BA98" s="1012">
        <v>175294</v>
      </c>
      <c r="BB98" s="1014">
        <v>200405.4</v>
      </c>
      <c r="BC98" s="1012">
        <v>235948</v>
      </c>
      <c r="BD98" s="1015">
        <v>164317</v>
      </c>
      <c r="BE98" s="1016">
        <v>175294</v>
      </c>
      <c r="BF98" s="1014">
        <v>1864</v>
      </c>
      <c r="BG98" s="1017">
        <v>0</v>
      </c>
      <c r="BH98" s="1017">
        <v>1677</v>
      </c>
      <c r="BI98" s="1016">
        <v>0</v>
      </c>
      <c r="BJ98" s="1011" t="s">
        <v>37</v>
      </c>
      <c r="BK98" s="1018" t="s">
        <v>37</v>
      </c>
      <c r="BL98" s="1008" t="s">
        <v>37</v>
      </c>
      <c r="BM98" s="1009" t="s">
        <v>37</v>
      </c>
      <c r="BN98" s="1009" t="s">
        <v>37</v>
      </c>
      <c r="BO98" s="1010" t="s">
        <v>37</v>
      </c>
      <c r="BP98" s="1011">
        <v>392581.46727272728</v>
      </c>
      <c r="BQ98" s="1012">
        <v>481831.50574870058</v>
      </c>
      <c r="BR98" s="1011">
        <v>202269.46727272731</v>
      </c>
      <c r="BS98" s="1013">
        <v>277327.87</v>
      </c>
      <c r="BT98" s="1013">
        <v>190312</v>
      </c>
      <c r="BU98" s="1012">
        <v>204503.63574870062</v>
      </c>
      <c r="BV98" s="1014">
        <v>200405.3763636364</v>
      </c>
      <c r="BW98" s="1017">
        <v>277327.87</v>
      </c>
      <c r="BX98" s="1017">
        <v>187929</v>
      </c>
      <c r="BY98" s="1016">
        <v>204503.63574870062</v>
      </c>
      <c r="BZ98" s="1014">
        <v>1864.090909090909</v>
      </c>
      <c r="CA98" s="1017">
        <v>0</v>
      </c>
      <c r="CB98" s="1017">
        <v>2383</v>
      </c>
      <c r="CC98" s="1016">
        <v>0</v>
      </c>
      <c r="CD98" s="1011" t="s">
        <v>37</v>
      </c>
      <c r="CE98" s="1019" t="s">
        <v>37</v>
      </c>
      <c r="CF98" s="1020" t="s">
        <v>37</v>
      </c>
      <c r="CG98" s="1013" t="s">
        <v>37</v>
      </c>
      <c r="CH98" s="1013" t="s">
        <v>37</v>
      </c>
      <c r="CI98" s="1012" t="s">
        <v>37</v>
      </c>
      <c r="CJ98" s="149">
        <f t="shared" ref="CJ98:CJ99" si="65">CL98+CN98</f>
        <v>1339638.5301588103</v>
      </c>
      <c r="CK98" s="150">
        <f t="shared" ref="CK98:CK99" si="66">CM98+CO98</f>
        <v>1509914.2838687911</v>
      </c>
      <c r="CL98" s="1011">
        <f t="shared" ref="CL98:CW99" si="67">J98+AD98+AX98+BR98</f>
        <v>764807.0818181819</v>
      </c>
      <c r="CM98" s="1021">
        <f t="shared" si="67"/>
        <v>865755.87</v>
      </c>
      <c r="CN98" s="1017">
        <f t="shared" si="67"/>
        <v>574831.44834062841</v>
      </c>
      <c r="CO98" s="1016">
        <f t="shared" si="67"/>
        <v>644158.41386879107</v>
      </c>
      <c r="CP98" s="1011">
        <f t="shared" si="67"/>
        <v>757350.80909090932</v>
      </c>
      <c r="CQ98" s="1013">
        <f t="shared" si="67"/>
        <v>865755.87</v>
      </c>
      <c r="CR98" s="1017">
        <f t="shared" si="67"/>
        <v>568790.59117883362</v>
      </c>
      <c r="CS98" s="1016">
        <f t="shared" si="67"/>
        <v>644158.41386879107</v>
      </c>
      <c r="CT98" s="1011">
        <f t="shared" si="67"/>
        <v>7456.272727272727</v>
      </c>
      <c r="CU98" s="1013">
        <f t="shared" si="67"/>
        <v>0</v>
      </c>
      <c r="CV98" s="1017">
        <f t="shared" si="67"/>
        <v>6040.8571617947973</v>
      </c>
      <c r="CW98" s="1016">
        <f t="shared" si="67"/>
        <v>0</v>
      </c>
      <c r="CX98" s="1011" t="s">
        <v>37</v>
      </c>
      <c r="CY98" s="1018" t="s">
        <v>37</v>
      </c>
      <c r="CZ98" s="1022" t="s">
        <v>37</v>
      </c>
      <c r="DA98" s="1023" t="s">
        <v>37</v>
      </c>
      <c r="DB98" s="1024">
        <f>(CM98+CO98)-(CL98+CN98)</f>
        <v>170275.75370998075</v>
      </c>
      <c r="DC98" s="1025">
        <f>DB98/(CL98+CN98)</f>
        <v>0.127105745226509</v>
      </c>
      <c r="DD98" s="707">
        <f>CM98-CL98</f>
        <v>100948.78818181809</v>
      </c>
      <c r="DE98" s="702">
        <f>DD98/CL98</f>
        <v>0.13199248618596959</v>
      </c>
      <c r="DF98" s="706">
        <f>CO98-CN98</f>
        <v>69326.965528162662</v>
      </c>
      <c r="DG98" s="1025">
        <f>DF98/CN98</f>
        <v>0.1206039887488576</v>
      </c>
      <c r="DH98" s="707">
        <f>CQ98-CP98</f>
        <v>108405.06090909068</v>
      </c>
      <c r="DI98" s="1026">
        <f>DH98/CP98</f>
        <v>0.14313718240984696</v>
      </c>
      <c r="DJ98" s="1015">
        <f>CS98-CR98</f>
        <v>75367.822689957451</v>
      </c>
      <c r="DK98" s="1026">
        <f>DJ98/CR98</f>
        <v>0.13250539628961799</v>
      </c>
      <c r="DL98" s="707">
        <f t="shared" ref="DL98:DN99" si="68">CU98-CT98</f>
        <v>-7456.272727272727</v>
      </c>
      <c r="DM98" s="1025">
        <f>DL98/CT98</f>
        <v>-1</v>
      </c>
      <c r="DN98" s="707">
        <f t="shared" si="68"/>
        <v>-6040.8571617947973</v>
      </c>
      <c r="DO98" s="713">
        <f>DN98/CV98</f>
        <v>-1</v>
      </c>
      <c r="DP98" s="1027" t="s">
        <v>37</v>
      </c>
      <c r="DQ98" s="1028" t="s">
        <v>37</v>
      </c>
    </row>
    <row r="99" spans="1:121" ht="15.6" thickTop="1" thickBot="1" x14ac:dyDescent="0.35">
      <c r="A99" s="95"/>
      <c r="B99" s="43" t="s">
        <v>76</v>
      </c>
      <c r="C99" s="376"/>
      <c r="D99" s="300"/>
      <c r="E99" s="301"/>
      <c r="F99" s="302"/>
      <c r="G99" s="303"/>
      <c r="H99" s="155">
        <v>3535375</v>
      </c>
      <c r="I99" s="156">
        <v>3686403</v>
      </c>
      <c r="J99" s="155">
        <v>2359184.9762042337</v>
      </c>
      <c r="K99" s="157">
        <v>2228397.4874213836</v>
      </c>
      <c r="L99" s="157">
        <v>1176190.0237957661</v>
      </c>
      <c r="M99" s="156">
        <v>1458005.5125786164</v>
      </c>
      <c r="N99" s="155">
        <v>2171994.5389618096</v>
      </c>
      <c r="O99" s="157">
        <v>2064975.4874213836</v>
      </c>
      <c r="P99" s="155">
        <v>1158005.4610381904</v>
      </c>
      <c r="Q99" s="156">
        <v>1411676.5125786164</v>
      </c>
      <c r="R99" s="155">
        <v>187190.43724242426</v>
      </c>
      <c r="S99" s="157">
        <v>163422</v>
      </c>
      <c r="T99" s="155">
        <v>18184.562757575739</v>
      </c>
      <c r="U99" s="155">
        <v>46329</v>
      </c>
      <c r="V99" s="158"/>
      <c r="W99" s="159"/>
      <c r="X99" s="300"/>
      <c r="Y99" s="301"/>
      <c r="Z99" s="302"/>
      <c r="AA99" s="303"/>
      <c r="AB99" s="155">
        <v>3668340</v>
      </c>
      <c r="AC99" s="156">
        <v>3673887</v>
      </c>
      <c r="AD99" s="155">
        <v>2199023.0577351637</v>
      </c>
      <c r="AE99" s="157">
        <v>2024415.8565800861</v>
      </c>
      <c r="AF99" s="157">
        <v>1469316.9422648363</v>
      </c>
      <c r="AG99" s="156">
        <v>1649471.1434199139</v>
      </c>
      <c r="AH99" s="155">
        <v>2176972.6334927394</v>
      </c>
      <c r="AI99" s="157">
        <v>2000961.4465800861</v>
      </c>
      <c r="AJ99" s="155">
        <v>1448027.3665072606</v>
      </c>
      <c r="AK99" s="156">
        <v>1618587.5534199139</v>
      </c>
      <c r="AL99" s="155">
        <v>22050.42424242424</v>
      </c>
      <c r="AM99" s="157">
        <v>23454.409999999996</v>
      </c>
      <c r="AN99" s="155">
        <v>21289.575757575763</v>
      </c>
      <c r="AO99" s="155">
        <v>30883.590000000004</v>
      </c>
      <c r="AP99" s="158"/>
      <c r="AQ99" s="159"/>
      <c r="AR99" s="1029"/>
      <c r="AS99" s="1030"/>
      <c r="AT99" s="1031"/>
      <c r="AU99" s="1032"/>
      <c r="AV99" s="1033">
        <v>3667579.5999999996</v>
      </c>
      <c r="AW99" s="1034">
        <v>3605417.2745837513</v>
      </c>
      <c r="AX99" s="1033">
        <v>2013916.5999999999</v>
      </c>
      <c r="AY99" s="1035">
        <v>2042213.8745837514</v>
      </c>
      <c r="AZ99" s="1035">
        <v>1653663</v>
      </c>
      <c r="BA99" s="1034">
        <v>1563203.4</v>
      </c>
      <c r="BB99" s="1033">
        <v>1983709.5999999999</v>
      </c>
      <c r="BC99" s="1035">
        <v>2022732.2745837513</v>
      </c>
      <c r="BD99" s="1033">
        <v>1626490</v>
      </c>
      <c r="BE99" s="1033">
        <v>1502759</v>
      </c>
      <c r="BF99" s="1033">
        <v>30207</v>
      </c>
      <c r="BG99" s="1035">
        <v>19481.599999999999</v>
      </c>
      <c r="BH99" s="1033">
        <v>27173</v>
      </c>
      <c r="BI99" s="1033">
        <v>60444.4</v>
      </c>
      <c r="BJ99" s="1036"/>
      <c r="BK99" s="1037"/>
      <c r="BL99" s="1029" t="s">
        <v>37</v>
      </c>
      <c r="BM99" s="1030" t="s">
        <v>37</v>
      </c>
      <c r="BN99" s="1031" t="s">
        <v>37</v>
      </c>
      <c r="BO99" s="1032" t="s">
        <v>37</v>
      </c>
      <c r="BP99" s="1033">
        <v>4215704.999553429</v>
      </c>
      <c r="BQ99" s="1034">
        <v>4228322</v>
      </c>
      <c r="BR99" s="1033">
        <v>2171658.9995534294</v>
      </c>
      <c r="BS99" s="1035">
        <v>2405028.15147166</v>
      </c>
      <c r="BT99" s="1035">
        <v>2044046</v>
      </c>
      <c r="BU99" s="1034">
        <v>1823293.8485283405</v>
      </c>
      <c r="BV99" s="1033">
        <v>2149404.5753110051</v>
      </c>
      <c r="BW99" s="1035">
        <v>2353522.7814716599</v>
      </c>
      <c r="BX99" s="1033">
        <v>2015595</v>
      </c>
      <c r="BY99" s="1034">
        <v>1735505.2185283403</v>
      </c>
      <c r="BZ99" s="1033">
        <v>22254.42424242424</v>
      </c>
      <c r="CA99" s="1035">
        <v>51505.369999999995</v>
      </c>
      <c r="CB99" s="1033">
        <v>28451</v>
      </c>
      <c r="CC99" s="1033">
        <v>87788.63</v>
      </c>
      <c r="CD99" s="1036" t="s">
        <v>37</v>
      </c>
      <c r="CE99" s="1038" t="s">
        <v>37</v>
      </c>
      <c r="CF99" s="1293"/>
      <c r="CG99" s="1294"/>
      <c r="CH99" s="1294"/>
      <c r="CI99" s="1295"/>
      <c r="CJ99" s="155">
        <f t="shared" si="65"/>
        <v>15086999.599553429</v>
      </c>
      <c r="CK99" s="156">
        <f t="shared" si="66"/>
        <v>15194029.274583751</v>
      </c>
      <c r="CL99" s="1033">
        <f t="shared" si="67"/>
        <v>8743783.6334928256</v>
      </c>
      <c r="CM99" s="1039">
        <f t="shared" si="67"/>
        <v>8700055.3700568806</v>
      </c>
      <c r="CN99" s="1035">
        <f t="shared" si="67"/>
        <v>6343215.9660606021</v>
      </c>
      <c r="CO99" s="1034">
        <f t="shared" si="67"/>
        <v>6493973.9045268707</v>
      </c>
      <c r="CP99" s="1033">
        <f t="shared" si="67"/>
        <v>8482081.3477655537</v>
      </c>
      <c r="CQ99" s="1035">
        <f t="shared" si="67"/>
        <v>8442191.9900568817</v>
      </c>
      <c r="CR99" s="1035">
        <f t="shared" si="67"/>
        <v>6248117.827545451</v>
      </c>
      <c r="CS99" s="1034">
        <f t="shared" si="67"/>
        <v>6268528.2845268706</v>
      </c>
      <c r="CT99" s="1033">
        <f t="shared" si="67"/>
        <v>261702.28572727274</v>
      </c>
      <c r="CU99" s="1035">
        <f t="shared" si="67"/>
        <v>257863.38</v>
      </c>
      <c r="CV99" s="1035">
        <f t="shared" si="67"/>
        <v>95098.138515151499</v>
      </c>
      <c r="CW99" s="1035">
        <f t="shared" si="67"/>
        <v>225445.62</v>
      </c>
      <c r="CX99" s="1033" t="s">
        <v>37</v>
      </c>
      <c r="CY99" s="1037" t="s">
        <v>37</v>
      </c>
      <c r="CZ99" s="1040" t="s">
        <v>37</v>
      </c>
      <c r="DA99" s="1041" t="s">
        <v>37</v>
      </c>
      <c r="DB99" s="1033">
        <f>(CM99+CO99)-(CL99+CN99)</f>
        <v>107029.67503032275</v>
      </c>
      <c r="DC99" s="1042">
        <f>DB99/(CL99+CN99)</f>
        <v>7.0941656970343395E-3</v>
      </c>
      <c r="DD99" s="1039">
        <f>CM99-CL99</f>
        <v>-43728.263435944915</v>
      </c>
      <c r="DE99" s="1043">
        <f>DD99/CL99</f>
        <v>-5.0010687899967E-3</v>
      </c>
      <c r="DF99" s="1035">
        <f>CO99-CN99</f>
        <v>150757.93846626859</v>
      </c>
      <c r="DG99" s="1042">
        <f>DF99/CN99</f>
        <v>2.3766798934940801E-2</v>
      </c>
      <c r="DH99" s="1039">
        <f>CQ99-CP99</f>
        <v>-39889.357708672062</v>
      </c>
      <c r="DI99" s="1042">
        <f>DH99/CP99</f>
        <v>-4.7027794326896157E-3</v>
      </c>
      <c r="DJ99" s="1039">
        <f>CS99-CR99</f>
        <v>20410.456981419586</v>
      </c>
      <c r="DK99" s="1042">
        <f>DJ99/CR99</f>
        <v>3.2666568628776571E-3</v>
      </c>
      <c r="DL99" s="1039">
        <f t="shared" si="68"/>
        <v>-3838.9057272727368</v>
      </c>
      <c r="DM99" s="1042">
        <f>DL99/CT99</f>
        <v>-1.4668980504332957E-2</v>
      </c>
      <c r="DN99" s="1039">
        <f t="shared" si="68"/>
        <v>130347.4814848485</v>
      </c>
      <c r="DO99" s="1044">
        <f>DN99/CV99</f>
        <v>1.3706628070756706</v>
      </c>
      <c r="DP99" s="1045" t="s">
        <v>37</v>
      </c>
      <c r="DQ99" s="1046" t="s">
        <v>37</v>
      </c>
    </row>
    <row r="100" spans="1:121" ht="15" thickBot="1" x14ac:dyDescent="0.35">
      <c r="A100" s="96"/>
      <c r="B100" s="44"/>
      <c r="C100" s="378"/>
      <c r="D100" s="379"/>
      <c r="E100" s="379"/>
      <c r="F100" s="378"/>
      <c r="G100" s="378"/>
      <c r="H100" s="45"/>
      <c r="I100" s="45"/>
      <c r="J100" s="73"/>
      <c r="K100" s="45"/>
      <c r="L100" s="45"/>
      <c r="M100" s="45"/>
      <c r="N100" s="45"/>
      <c r="O100" s="46"/>
      <c r="P100" s="45"/>
      <c r="Q100" s="45"/>
      <c r="R100" s="45"/>
      <c r="S100" s="45"/>
      <c r="T100" s="45"/>
      <c r="U100" s="45"/>
      <c r="V100" s="380"/>
      <c r="W100" s="380"/>
      <c r="X100" s="379"/>
      <c r="Y100" s="379"/>
      <c r="Z100" s="378"/>
      <c r="AA100" s="378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380"/>
      <c r="AQ100" s="381"/>
      <c r="AR100" s="379"/>
      <c r="AS100" s="379"/>
      <c r="AT100" s="378"/>
      <c r="AU100" s="378"/>
      <c r="AV100" s="1047"/>
      <c r="AW100" s="1047"/>
      <c r="AX100" s="1047"/>
      <c r="AY100" s="1047"/>
      <c r="AZ100" s="1047"/>
      <c r="BA100" s="1047"/>
      <c r="BB100" s="1047"/>
      <c r="BC100" s="1047"/>
      <c r="BD100" s="1047"/>
      <c r="BE100" s="1047"/>
      <c r="BF100" s="1047"/>
      <c r="BG100" s="1047"/>
      <c r="BH100" s="1047"/>
      <c r="BI100" s="1047"/>
      <c r="BJ100" s="380"/>
      <c r="BK100" s="380"/>
      <c r="BL100" s="1048"/>
      <c r="BM100" s="1048"/>
      <c r="BN100" s="1049"/>
      <c r="BO100" s="1049"/>
      <c r="BP100" s="1050"/>
      <c r="BQ100" s="1050"/>
      <c r="BR100" s="1050"/>
      <c r="BS100" s="1050"/>
      <c r="BT100" s="1050"/>
      <c r="BU100" s="1050"/>
      <c r="BV100" s="1050"/>
      <c r="BW100" s="1050"/>
      <c r="BX100" s="1050"/>
      <c r="BY100" s="1050"/>
      <c r="BZ100" s="1050"/>
      <c r="CA100" s="1050"/>
      <c r="CB100" s="1050"/>
      <c r="CC100" s="1050"/>
      <c r="CD100" s="1051"/>
      <c r="CE100" s="1051"/>
      <c r="CF100" s="1052"/>
      <c r="CG100" s="1048"/>
      <c r="CH100" s="1053"/>
      <c r="CI100" s="1053"/>
      <c r="CJ100" s="1215"/>
      <c r="CK100" s="1215"/>
      <c r="CL100" s="1054"/>
      <c r="CM100" s="1054"/>
      <c r="CN100" s="1050"/>
      <c r="CO100" s="1050"/>
      <c r="CP100" s="1054"/>
      <c r="CQ100" s="1054"/>
      <c r="CR100" s="1050"/>
      <c r="CS100" s="1050"/>
      <c r="CT100" s="1054"/>
      <c r="CU100" s="1054"/>
      <c r="CV100" s="1050"/>
      <c r="CW100" s="1050"/>
      <c r="CX100" s="1051"/>
      <c r="CY100" s="1055"/>
      <c r="CZ100" s="1056"/>
      <c r="DA100" s="547"/>
      <c r="DB100" s="1053"/>
      <c r="DC100" s="1053"/>
      <c r="DD100" s="1053"/>
      <c r="DE100" s="545"/>
      <c r="DF100" s="1053"/>
      <c r="DG100" s="1053"/>
      <c r="DH100" s="1053"/>
      <c r="DI100" s="1053"/>
      <c r="DJ100" s="1050"/>
      <c r="DK100" s="1050"/>
      <c r="DL100" s="1053"/>
      <c r="DM100" s="545"/>
      <c r="DN100" s="1049"/>
      <c r="DO100" s="1049"/>
      <c r="DP100" s="1057"/>
      <c r="DQ100" s="1058"/>
    </row>
    <row r="101" spans="1:121" x14ac:dyDescent="0.3">
      <c r="A101" s="445"/>
      <c r="B101" s="328" t="s">
        <v>77</v>
      </c>
      <c r="C101" s="446"/>
      <c r="D101" s="452"/>
      <c r="E101" s="453"/>
      <c r="F101" s="454"/>
      <c r="G101" s="455"/>
      <c r="H101" s="456"/>
      <c r="I101" s="457"/>
      <c r="J101" s="160"/>
      <c r="K101" s="458"/>
      <c r="L101" s="458"/>
      <c r="M101" s="457"/>
      <c r="N101" s="456"/>
      <c r="O101" s="458"/>
      <c r="P101" s="458"/>
      <c r="Q101" s="457"/>
      <c r="R101" s="456"/>
      <c r="S101" s="458"/>
      <c r="T101" s="458"/>
      <c r="U101" s="457"/>
      <c r="V101" s="304"/>
      <c r="W101" s="305"/>
      <c r="X101" s="452"/>
      <c r="Y101" s="453"/>
      <c r="Z101" s="454"/>
      <c r="AA101" s="455"/>
      <c r="AB101" s="456"/>
      <c r="AC101" s="457"/>
      <c r="AD101" s="456"/>
      <c r="AE101" s="457"/>
      <c r="AF101" s="456"/>
      <c r="AG101" s="457"/>
      <c r="AH101" s="456"/>
      <c r="AI101" s="457"/>
      <c r="AJ101" s="456"/>
      <c r="AK101" s="457"/>
      <c r="AL101" s="456"/>
      <c r="AM101" s="457"/>
      <c r="AN101" s="456"/>
      <c r="AO101" s="457"/>
      <c r="AP101" s="304"/>
      <c r="AQ101" s="305"/>
      <c r="AR101" s="1059"/>
      <c r="AS101" s="1060"/>
      <c r="AT101" s="1061"/>
      <c r="AU101" s="1062"/>
      <c r="AV101" s="1063"/>
      <c r="AW101" s="1064"/>
      <c r="AX101" s="1065"/>
      <c r="AY101" s="1064"/>
      <c r="AZ101" s="1063"/>
      <c r="BA101" s="1064"/>
      <c r="BB101" s="1063"/>
      <c r="BC101" s="1064"/>
      <c r="BD101" s="1063"/>
      <c r="BE101" s="1064"/>
      <c r="BF101" s="1063"/>
      <c r="BG101" s="1064"/>
      <c r="BH101" s="1063"/>
      <c r="BI101" s="1064"/>
      <c r="BJ101" s="1066"/>
      <c r="BK101" s="1067"/>
      <c r="BL101" s="1059"/>
      <c r="BM101" s="1060"/>
      <c r="BN101" s="1061"/>
      <c r="BO101" s="1062"/>
      <c r="BP101" s="1063"/>
      <c r="BQ101" s="1064"/>
      <c r="BR101" s="1065"/>
      <c r="BS101" s="1064"/>
      <c r="BT101" s="1063"/>
      <c r="BU101" s="1064"/>
      <c r="BV101" s="1063"/>
      <c r="BW101" s="1064"/>
      <c r="BX101" s="1063"/>
      <c r="BY101" s="1064"/>
      <c r="BZ101" s="1063"/>
      <c r="CA101" s="1064"/>
      <c r="CB101" s="1063"/>
      <c r="CC101" s="1064"/>
      <c r="CD101" s="1066"/>
      <c r="CE101" s="1067"/>
      <c r="CF101" s="1068"/>
      <c r="CG101" s="1069"/>
      <c r="CH101" s="1070"/>
      <c r="CI101" s="1071"/>
      <c r="CJ101" s="1216"/>
      <c r="CK101" s="1217"/>
      <c r="CL101" s="1072"/>
      <c r="CM101" s="1073"/>
      <c r="CN101" s="1072"/>
      <c r="CO101" s="1073"/>
      <c r="CP101" s="1072"/>
      <c r="CQ101" s="1073"/>
      <c r="CR101" s="1072"/>
      <c r="CS101" s="1073"/>
      <c r="CT101" s="1072"/>
      <c r="CU101" s="1073"/>
      <c r="CV101" s="1072"/>
      <c r="CW101" s="1073"/>
      <c r="CX101" s="1072"/>
      <c r="CY101" s="1074"/>
      <c r="CZ101" s="1075"/>
      <c r="DA101" s="1076"/>
      <c r="DB101" s="1077"/>
      <c r="DC101" s="1078"/>
      <c r="DD101" s="1077">
        <f t="shared" ref="DD101:DD122" si="69">CM101-CL101</f>
        <v>0</v>
      </c>
      <c r="DE101" s="546" t="s">
        <v>37</v>
      </c>
      <c r="DF101" s="1079" t="s">
        <v>37</v>
      </c>
      <c r="DG101" s="1078" t="s">
        <v>37</v>
      </c>
      <c r="DH101" s="1077">
        <f t="shared" ref="DH101:DH122" si="70">CQ101-CP101</f>
        <v>0</v>
      </c>
      <c r="DI101" s="1079" t="s">
        <v>37</v>
      </c>
      <c r="DJ101" s="1080" t="s">
        <v>37</v>
      </c>
      <c r="DK101" s="1073" t="s">
        <v>37</v>
      </c>
      <c r="DL101" s="1077">
        <f>CU101-CT101</f>
        <v>0</v>
      </c>
      <c r="DM101" s="546" t="s">
        <v>37</v>
      </c>
      <c r="DN101" s="1079" t="s">
        <v>37</v>
      </c>
      <c r="DO101" s="1078" t="s">
        <v>37</v>
      </c>
      <c r="DP101" s="1081">
        <f>CY101-CX101</f>
        <v>0</v>
      </c>
      <c r="DQ101" s="1082" t="s">
        <v>37</v>
      </c>
    </row>
    <row r="102" spans="1:121" x14ac:dyDescent="0.3">
      <c r="A102" s="447"/>
      <c r="B102" s="1313" t="s">
        <v>90</v>
      </c>
      <c r="C102" s="1314"/>
      <c r="D102" s="459"/>
      <c r="E102" s="460"/>
      <c r="F102" s="461"/>
      <c r="G102" s="462"/>
      <c r="H102" s="463"/>
      <c r="I102" s="464"/>
      <c r="J102" s="463">
        <v>930931.03565685684</v>
      </c>
      <c r="K102" s="465">
        <v>860874</v>
      </c>
      <c r="L102" s="466"/>
      <c r="M102" s="464"/>
      <c r="N102" s="463">
        <v>918609.0226568568</v>
      </c>
      <c r="O102" s="465">
        <v>843986</v>
      </c>
      <c r="P102" s="466"/>
      <c r="Q102" s="464"/>
      <c r="R102" s="463">
        <v>12322.013000000001</v>
      </c>
      <c r="S102" s="465">
        <v>16888</v>
      </c>
      <c r="T102" s="466"/>
      <c r="U102" s="464"/>
      <c r="V102" s="467"/>
      <c r="W102" s="468"/>
      <c r="X102" s="469"/>
      <c r="Y102" s="470"/>
      <c r="Z102" s="461"/>
      <c r="AA102" s="464"/>
      <c r="AB102" s="463"/>
      <c r="AC102" s="464"/>
      <c r="AD102" s="463">
        <v>931107.71039900556</v>
      </c>
      <c r="AE102" s="464">
        <v>893048.42921251978</v>
      </c>
      <c r="AF102" s="463" t="s">
        <v>37</v>
      </c>
      <c r="AG102" s="464" t="s">
        <v>37</v>
      </c>
      <c r="AH102" s="463">
        <v>918785.71039900556</v>
      </c>
      <c r="AI102" s="464">
        <v>877347.47921251983</v>
      </c>
      <c r="AJ102" s="463" t="s">
        <v>37</v>
      </c>
      <c r="AK102" s="464" t="s">
        <v>37</v>
      </c>
      <c r="AL102" s="463">
        <v>12322</v>
      </c>
      <c r="AM102" s="464">
        <v>15700.95</v>
      </c>
      <c r="AN102" s="463" t="s">
        <v>37</v>
      </c>
      <c r="AO102" s="464" t="s">
        <v>37</v>
      </c>
      <c r="AP102" s="463" t="s">
        <v>37</v>
      </c>
      <c r="AQ102" s="464" t="s">
        <v>37</v>
      </c>
      <c r="AR102" s="1083"/>
      <c r="AS102" s="1084"/>
      <c r="AT102" s="1085"/>
      <c r="AU102" s="1086"/>
      <c r="AV102" s="1087"/>
      <c r="AW102" s="1086"/>
      <c r="AX102" s="1088">
        <v>867418.5</v>
      </c>
      <c r="AY102" s="1086">
        <v>838081.64999999991</v>
      </c>
      <c r="AZ102" s="1087" t="s">
        <v>37</v>
      </c>
      <c r="BA102" s="1086" t="s">
        <v>37</v>
      </c>
      <c r="BB102" s="1088">
        <v>849222.5</v>
      </c>
      <c r="BC102" s="1086">
        <v>821277.8899999999</v>
      </c>
      <c r="BD102" s="1087" t="s">
        <v>37</v>
      </c>
      <c r="BE102" s="1086" t="s">
        <v>37</v>
      </c>
      <c r="BF102" s="1087">
        <v>18196</v>
      </c>
      <c r="BG102" s="1086">
        <v>16803.759999999998</v>
      </c>
      <c r="BH102" s="1087" t="s">
        <v>37</v>
      </c>
      <c r="BI102" s="1086" t="s">
        <v>37</v>
      </c>
      <c r="BJ102" s="1088" t="s">
        <v>37</v>
      </c>
      <c r="BK102" s="1086" t="s">
        <v>37</v>
      </c>
      <c r="BL102" s="1083"/>
      <c r="BM102" s="1084"/>
      <c r="BN102" s="1085"/>
      <c r="BO102" s="1086"/>
      <c r="BP102" s="1087"/>
      <c r="BQ102" s="1086"/>
      <c r="BR102" s="1088">
        <v>902104.07894736843</v>
      </c>
      <c r="BS102" s="1086">
        <v>1033344.82</v>
      </c>
      <c r="BT102" s="1087" t="s">
        <v>37</v>
      </c>
      <c r="BU102" s="1086" t="s">
        <v>37</v>
      </c>
      <c r="BV102" s="1087">
        <v>889578.07894736843</v>
      </c>
      <c r="BW102" s="1086">
        <v>1016537.82</v>
      </c>
      <c r="BX102" s="1087" t="s">
        <v>37</v>
      </c>
      <c r="BY102" s="1086" t="s">
        <v>37</v>
      </c>
      <c r="BZ102" s="1087">
        <v>12526</v>
      </c>
      <c r="CA102" s="1086">
        <v>16807</v>
      </c>
      <c r="CB102" s="1087" t="s">
        <v>37</v>
      </c>
      <c r="CC102" s="1086" t="s">
        <v>37</v>
      </c>
      <c r="CD102" s="1087" t="s">
        <v>37</v>
      </c>
      <c r="CE102" s="1086" t="s">
        <v>37</v>
      </c>
      <c r="CF102" s="1089" t="s">
        <v>37</v>
      </c>
      <c r="CG102" s="1090" t="s">
        <v>37</v>
      </c>
      <c r="CH102" s="1091" t="s">
        <v>37</v>
      </c>
      <c r="CI102" s="1092" t="s">
        <v>37</v>
      </c>
      <c r="CJ102" s="1218"/>
      <c r="CK102" s="1219"/>
      <c r="CL102" s="1093">
        <f t="shared" ref="CL102:CL122" si="71">J102+AD102+AX102+BR102</f>
        <v>3631561.3250032309</v>
      </c>
      <c r="CM102" s="1092">
        <f t="shared" ref="CM102:CM122" si="72">K102+AE102+AY102+BS102</f>
        <v>3625348.8992125196</v>
      </c>
      <c r="CN102" s="1093" t="s">
        <v>37</v>
      </c>
      <c r="CO102" s="1092" t="s">
        <v>37</v>
      </c>
      <c r="CP102" s="1093">
        <f t="shared" ref="CP102:CP122" si="73">N102+AH102+BB102+BV102</f>
        <v>3576195.3120032311</v>
      </c>
      <c r="CQ102" s="1092">
        <f t="shared" ref="CQ102:CQ122" si="74">O102+AI102+BC102+BW102</f>
        <v>3559149.1892125192</v>
      </c>
      <c r="CR102" s="1093" t="s">
        <v>37</v>
      </c>
      <c r="CS102" s="1092" t="s">
        <v>37</v>
      </c>
      <c r="CT102" s="1093">
        <f>R102+AL102+BF102+BZ102</f>
        <v>55366.012999999999</v>
      </c>
      <c r="CU102" s="1092">
        <f>S102+AM102+BG102+CA102</f>
        <v>66199.709999999992</v>
      </c>
      <c r="CV102" s="1093" t="s">
        <v>37</v>
      </c>
      <c r="CW102" s="1092" t="str">
        <f>CV102</f>
        <v>x</v>
      </c>
      <c r="CX102" s="1093" t="s">
        <v>37</v>
      </c>
      <c r="CY102" s="1094" t="s">
        <v>37</v>
      </c>
      <c r="CZ102" s="1095" t="s">
        <v>37</v>
      </c>
      <c r="DA102" s="1092" t="s">
        <v>37</v>
      </c>
      <c r="DB102" s="1093" t="s">
        <v>37</v>
      </c>
      <c r="DC102" s="1096" t="s">
        <v>37</v>
      </c>
      <c r="DD102" s="1093">
        <f t="shared" si="69"/>
        <v>-6212.425790711306</v>
      </c>
      <c r="DE102" s="1097">
        <f>DD102/CL102</f>
        <v>-1.7106762724723584E-3</v>
      </c>
      <c r="DF102" s="1098" t="s">
        <v>37</v>
      </c>
      <c r="DG102" s="1092" t="s">
        <v>37</v>
      </c>
      <c r="DH102" s="1093">
        <f t="shared" si="70"/>
        <v>-17046.122790711932</v>
      </c>
      <c r="DI102" s="1097">
        <f>DH102/CP102</f>
        <v>-4.7665525239904824E-3</v>
      </c>
      <c r="DJ102" s="1098" t="s">
        <v>37</v>
      </c>
      <c r="DK102" s="1092" t="s">
        <v>37</v>
      </c>
      <c r="DL102" s="1093">
        <f>CU102-CT102</f>
        <v>10833.696999999993</v>
      </c>
      <c r="DM102" s="1097">
        <f>DL102/CT102</f>
        <v>0.19567414037922495</v>
      </c>
      <c r="DN102" s="1098" t="s">
        <v>37</v>
      </c>
      <c r="DO102" s="1096" t="s">
        <v>37</v>
      </c>
      <c r="DP102" s="1099" t="s">
        <v>37</v>
      </c>
      <c r="DQ102" s="1100" t="s">
        <v>37</v>
      </c>
    </row>
    <row r="103" spans="1:121" s="70" customFormat="1" x14ac:dyDescent="0.3">
      <c r="A103" s="448"/>
      <c r="B103" s="1298" t="s">
        <v>98</v>
      </c>
      <c r="C103" s="1299"/>
      <c r="D103" s="471">
        <v>2183</v>
      </c>
      <c r="E103" s="181">
        <v>2182.9999999999995</v>
      </c>
      <c r="F103" s="415">
        <v>0.99954212454212454</v>
      </c>
      <c r="G103" s="444">
        <v>0.99954212454212432</v>
      </c>
      <c r="H103" s="126" t="s">
        <v>37</v>
      </c>
      <c r="I103" s="187" t="s">
        <v>37</v>
      </c>
      <c r="J103" s="126">
        <v>771369.03565685684</v>
      </c>
      <c r="K103" s="127">
        <v>703392</v>
      </c>
      <c r="L103" s="105" t="s">
        <v>37</v>
      </c>
      <c r="M103" s="187" t="s">
        <v>37</v>
      </c>
      <c r="N103" s="126">
        <v>759047.0226568568</v>
      </c>
      <c r="O103" s="127">
        <v>686504</v>
      </c>
      <c r="P103" s="105" t="s">
        <v>37</v>
      </c>
      <c r="Q103" s="187" t="s">
        <v>37</v>
      </c>
      <c r="R103" s="126">
        <v>12322.013000000001</v>
      </c>
      <c r="S103" s="127">
        <v>16888</v>
      </c>
      <c r="T103" s="105" t="s">
        <v>37</v>
      </c>
      <c r="U103" s="187" t="s">
        <v>37</v>
      </c>
      <c r="V103" s="307">
        <v>353.35274194084144</v>
      </c>
      <c r="W103" s="308">
        <v>322.21346770499321</v>
      </c>
      <c r="X103" s="306">
        <v>2184.0000000000005</v>
      </c>
      <c r="Y103" s="309">
        <v>2184.0000000000009</v>
      </c>
      <c r="Z103" s="415">
        <v>1.0000000000000002</v>
      </c>
      <c r="AA103" s="444">
        <v>1.0000000000000004</v>
      </c>
      <c r="AB103" s="126" t="s">
        <v>37</v>
      </c>
      <c r="AC103" s="187" t="s">
        <v>37</v>
      </c>
      <c r="AD103" s="105">
        <v>771545.97236842103</v>
      </c>
      <c r="AE103" s="127">
        <v>736379.60000000009</v>
      </c>
      <c r="AF103" s="126" t="s">
        <v>37</v>
      </c>
      <c r="AG103" s="187" t="s">
        <v>37</v>
      </c>
      <c r="AH103" s="126">
        <v>759223.97236842103</v>
      </c>
      <c r="AI103" s="187">
        <v>720678.65000000014</v>
      </c>
      <c r="AJ103" s="126" t="s">
        <v>37</v>
      </c>
      <c r="AK103" s="187" t="s">
        <v>37</v>
      </c>
      <c r="AL103" s="126">
        <v>12322</v>
      </c>
      <c r="AM103" s="187">
        <v>15700.95</v>
      </c>
      <c r="AN103" s="126" t="s">
        <v>37</v>
      </c>
      <c r="AO103" s="187" t="s">
        <v>37</v>
      </c>
      <c r="AP103" s="307">
        <v>353.27196537015607</v>
      </c>
      <c r="AQ103" s="308">
        <v>337.17014652014643</v>
      </c>
      <c r="AR103" s="1101">
        <v>2208</v>
      </c>
      <c r="AS103" s="1102">
        <v>2208</v>
      </c>
      <c r="AT103" s="1103">
        <v>1</v>
      </c>
      <c r="AU103" s="1104">
        <v>1</v>
      </c>
      <c r="AV103" s="1105" t="s">
        <v>37</v>
      </c>
      <c r="AW103" s="1106" t="s">
        <v>37</v>
      </c>
      <c r="AX103" s="1107">
        <v>700075.5</v>
      </c>
      <c r="AY103" s="1108">
        <v>675935.22</v>
      </c>
      <c r="AZ103" s="1105" t="s">
        <v>37</v>
      </c>
      <c r="BA103" s="1106" t="s">
        <v>37</v>
      </c>
      <c r="BB103" s="1107">
        <v>681879.5</v>
      </c>
      <c r="BC103" s="1106">
        <v>659131.46</v>
      </c>
      <c r="BD103" s="1105" t="s">
        <v>37</v>
      </c>
      <c r="BE103" s="1106" t="s">
        <v>37</v>
      </c>
      <c r="BF103" s="1105">
        <v>18196</v>
      </c>
      <c r="BG103" s="1106">
        <v>16803.759999999998</v>
      </c>
      <c r="BH103" s="1105" t="s">
        <v>37</v>
      </c>
      <c r="BI103" s="1106" t="s">
        <v>37</v>
      </c>
      <c r="BJ103" s="1109">
        <v>317.06317934782606</v>
      </c>
      <c r="BK103" s="1110">
        <v>306.1300815217391</v>
      </c>
      <c r="BL103" s="1101">
        <v>2209.0000000000005</v>
      </c>
      <c r="BM103" s="1102">
        <v>2209</v>
      </c>
      <c r="BN103" s="1103">
        <v>1.0000000000000002</v>
      </c>
      <c r="BO103" s="1104">
        <v>1</v>
      </c>
      <c r="BP103" s="1105" t="s">
        <v>37</v>
      </c>
      <c r="BQ103" s="1106" t="s">
        <v>37</v>
      </c>
      <c r="BR103" s="1107">
        <v>734761.07894736843</v>
      </c>
      <c r="BS103" s="1108">
        <v>857524.82</v>
      </c>
      <c r="BT103" s="1105" t="s">
        <v>37</v>
      </c>
      <c r="BU103" s="1106" t="s">
        <v>37</v>
      </c>
      <c r="BV103" s="1105">
        <v>722235.07894736843</v>
      </c>
      <c r="BW103" s="1106">
        <v>840717.82</v>
      </c>
      <c r="BX103" s="1105" t="s">
        <v>37</v>
      </c>
      <c r="BY103" s="1106" t="s">
        <v>37</v>
      </c>
      <c r="BZ103" s="1105">
        <v>12526</v>
      </c>
      <c r="CA103" s="1106">
        <v>16807</v>
      </c>
      <c r="CB103" s="1105" t="s">
        <v>37</v>
      </c>
      <c r="CC103" s="1106" t="s">
        <v>37</v>
      </c>
      <c r="CD103" s="1109">
        <v>332.62158395082309</v>
      </c>
      <c r="CE103" s="1110">
        <v>388.19593481213218</v>
      </c>
      <c r="CF103" s="655">
        <f>CF15+CF21+CF28+CF30+CF35+CF41+CF47+CF52+CF58+CF68+CF73+CF79+CF85</f>
        <v>8784.0000000000036</v>
      </c>
      <c r="CG103" s="1111">
        <f>CG15+CG21+CG28+CG30+CG35+CG41+CG47+CG52+CG58+CG68+CG73+CG79+CG85</f>
        <v>8784.0000000000018</v>
      </c>
      <c r="CH103" s="1112">
        <f>CF103/8784</f>
        <v>1.0000000000000004</v>
      </c>
      <c r="CI103" s="692">
        <f>CG103/8784</f>
        <v>1.0000000000000002</v>
      </c>
      <c r="CJ103" s="1220" t="s">
        <v>37</v>
      </c>
      <c r="CK103" s="1221" t="s">
        <v>37</v>
      </c>
      <c r="CL103" s="652">
        <f t="shared" si="71"/>
        <v>2977751.5869726464</v>
      </c>
      <c r="CM103" s="687">
        <f t="shared" si="72"/>
        <v>2973231.64</v>
      </c>
      <c r="CN103" s="652" t="s">
        <v>37</v>
      </c>
      <c r="CO103" s="687" t="s">
        <v>37</v>
      </c>
      <c r="CP103" s="652">
        <f t="shared" si="73"/>
        <v>2922385.5739726466</v>
      </c>
      <c r="CQ103" s="687">
        <f t="shared" si="74"/>
        <v>2907031.93</v>
      </c>
      <c r="CR103" s="652" t="s">
        <v>37</v>
      </c>
      <c r="CS103" s="687" t="s">
        <v>37</v>
      </c>
      <c r="CT103" s="652">
        <f>R103+AL103+BF103+BZ103</f>
        <v>55366.012999999999</v>
      </c>
      <c r="CU103" s="687">
        <f>S103+AM103+BG103+CA103</f>
        <v>66199.709999999992</v>
      </c>
      <c r="CV103" s="652" t="s">
        <v>37</v>
      </c>
      <c r="CW103" s="687" t="str">
        <f t="shared" ref="CW103:CW122" si="75">CV103</f>
        <v>x</v>
      </c>
      <c r="CX103" s="652">
        <f>CL103/CF103</f>
        <v>338.9972207391445</v>
      </c>
      <c r="CY103" s="1113">
        <f>CM103/CG103</f>
        <v>338.48265482695803</v>
      </c>
      <c r="CZ103" s="1114">
        <f>CG103-CF103</f>
        <v>0</v>
      </c>
      <c r="DA103" s="1115">
        <f>CI103-CH103</f>
        <v>0</v>
      </c>
      <c r="DB103" s="652" t="s">
        <v>37</v>
      </c>
      <c r="DC103" s="699" t="s">
        <v>37</v>
      </c>
      <c r="DD103" s="652">
        <f t="shared" si="69"/>
        <v>-4519.9469726462848</v>
      </c>
      <c r="DE103" s="103">
        <f>DD103/CL103</f>
        <v>-1.5179059906879348E-3</v>
      </c>
      <c r="DF103" s="649" t="s">
        <v>37</v>
      </c>
      <c r="DG103" s="687" t="s">
        <v>37</v>
      </c>
      <c r="DH103" s="652">
        <f t="shared" si="70"/>
        <v>-15353.643972646445</v>
      </c>
      <c r="DI103" s="103">
        <f>DH103/CP103</f>
        <v>-5.2538050110119226E-3</v>
      </c>
      <c r="DJ103" s="649" t="s">
        <v>37</v>
      </c>
      <c r="DK103" s="687" t="s">
        <v>37</v>
      </c>
      <c r="DL103" s="652">
        <f>CU103-CT103</f>
        <v>10833.696999999993</v>
      </c>
      <c r="DM103" s="103">
        <f>DL103/CT103</f>
        <v>0.19567414037922495</v>
      </c>
      <c r="DN103" s="649" t="s">
        <v>37</v>
      </c>
      <c r="DO103" s="699" t="s">
        <v>37</v>
      </c>
      <c r="DP103" s="1116">
        <f>CY103-CX103</f>
        <v>-0.51456591218646963</v>
      </c>
      <c r="DQ103" s="498">
        <f>DP103/CX103</f>
        <v>-1.5179059906878227E-3</v>
      </c>
    </row>
    <row r="104" spans="1:121" x14ac:dyDescent="0.3">
      <c r="A104" s="448"/>
      <c r="B104" s="1298" t="s">
        <v>89</v>
      </c>
      <c r="C104" s="1299"/>
      <c r="D104" s="471" t="s">
        <v>37</v>
      </c>
      <c r="E104" s="181" t="s">
        <v>37</v>
      </c>
      <c r="F104" s="415" t="s">
        <v>37</v>
      </c>
      <c r="G104" s="444" t="s">
        <v>37</v>
      </c>
      <c r="H104" s="126" t="s">
        <v>37</v>
      </c>
      <c r="I104" s="187" t="s">
        <v>37</v>
      </c>
      <c r="J104" s="126">
        <v>159562</v>
      </c>
      <c r="K104" s="127">
        <v>157482</v>
      </c>
      <c r="L104" s="105" t="s">
        <v>37</v>
      </c>
      <c r="M104" s="187" t="s">
        <v>37</v>
      </c>
      <c r="N104" s="126">
        <v>159562</v>
      </c>
      <c r="O104" s="127">
        <v>157482</v>
      </c>
      <c r="P104" s="105" t="s">
        <v>37</v>
      </c>
      <c r="Q104" s="187" t="s">
        <v>37</v>
      </c>
      <c r="R104" s="126">
        <v>0</v>
      </c>
      <c r="S104" s="127">
        <v>0</v>
      </c>
      <c r="T104" s="105" t="s">
        <v>37</v>
      </c>
      <c r="U104" s="187" t="s">
        <v>37</v>
      </c>
      <c r="V104" s="472" t="s">
        <v>37</v>
      </c>
      <c r="W104" s="472" t="s">
        <v>37</v>
      </c>
      <c r="X104" s="306"/>
      <c r="Y104" s="309"/>
      <c r="Z104" s="415"/>
      <c r="AA104" s="187"/>
      <c r="AB104" s="105" t="s">
        <v>37</v>
      </c>
      <c r="AC104" s="187" t="s">
        <v>37</v>
      </c>
      <c r="AD104" s="127">
        <v>159561.73803058456</v>
      </c>
      <c r="AE104" s="127">
        <v>156668.82921251966</v>
      </c>
      <c r="AF104" s="126" t="s">
        <v>37</v>
      </c>
      <c r="AG104" s="187" t="s">
        <v>37</v>
      </c>
      <c r="AH104" s="127">
        <v>159561.73803058456</v>
      </c>
      <c r="AI104" s="127">
        <v>156668.82921251966</v>
      </c>
      <c r="AJ104" s="126" t="s">
        <v>37</v>
      </c>
      <c r="AK104" s="187" t="s">
        <v>37</v>
      </c>
      <c r="AL104" s="126" t="s">
        <v>37</v>
      </c>
      <c r="AM104" s="187" t="s">
        <v>37</v>
      </c>
      <c r="AN104" s="126" t="s">
        <v>37</v>
      </c>
      <c r="AO104" s="187" t="s">
        <v>37</v>
      </c>
      <c r="AP104" s="307"/>
      <c r="AQ104" s="308"/>
      <c r="AR104" s="1101"/>
      <c r="AS104" s="1102"/>
      <c r="AT104" s="1103"/>
      <c r="AU104" s="1106"/>
      <c r="AV104" s="1105" t="s">
        <v>37</v>
      </c>
      <c r="AW104" s="1106" t="s">
        <v>37</v>
      </c>
      <c r="AX104" s="1107">
        <v>167343</v>
      </c>
      <c r="AY104" s="1108">
        <v>162146.43</v>
      </c>
      <c r="AZ104" s="1105" t="s">
        <v>37</v>
      </c>
      <c r="BA104" s="1106" t="s">
        <v>37</v>
      </c>
      <c r="BB104" s="1107">
        <v>167343</v>
      </c>
      <c r="BC104" s="1108">
        <v>162146.43</v>
      </c>
      <c r="BD104" s="1105" t="s">
        <v>37</v>
      </c>
      <c r="BE104" s="1106" t="s">
        <v>37</v>
      </c>
      <c r="BF104" s="1105" t="s">
        <v>37</v>
      </c>
      <c r="BG104" s="1106" t="s">
        <v>37</v>
      </c>
      <c r="BH104" s="1105" t="s">
        <v>37</v>
      </c>
      <c r="BI104" s="1106" t="s">
        <v>37</v>
      </c>
      <c r="BJ104" s="1109" t="s">
        <v>37</v>
      </c>
      <c r="BK104" s="1110" t="s">
        <v>37</v>
      </c>
      <c r="BL104" s="1101"/>
      <c r="BM104" s="1102"/>
      <c r="BN104" s="1103"/>
      <c r="BO104" s="1106"/>
      <c r="BP104" s="1105" t="s">
        <v>37</v>
      </c>
      <c r="BQ104" s="1106" t="s">
        <v>37</v>
      </c>
      <c r="BR104" s="1107">
        <v>167343</v>
      </c>
      <c r="BS104" s="1108">
        <v>175820</v>
      </c>
      <c r="BT104" s="1105" t="s">
        <v>37</v>
      </c>
      <c r="BU104" s="1106" t="s">
        <v>37</v>
      </c>
      <c r="BV104" s="1108">
        <v>167343</v>
      </c>
      <c r="BW104" s="1108">
        <v>175820</v>
      </c>
      <c r="BX104" s="1105" t="s">
        <v>37</v>
      </c>
      <c r="BY104" s="1106" t="s">
        <v>37</v>
      </c>
      <c r="BZ104" s="1105" t="s">
        <v>37</v>
      </c>
      <c r="CA104" s="1106" t="s">
        <v>37</v>
      </c>
      <c r="CB104" s="1105" t="s">
        <v>37</v>
      </c>
      <c r="CC104" s="1106" t="s">
        <v>37</v>
      </c>
      <c r="CD104" s="1109"/>
      <c r="CE104" s="1110"/>
      <c r="CF104" s="655" t="s">
        <v>37</v>
      </c>
      <c r="CG104" s="1111" t="s">
        <v>37</v>
      </c>
      <c r="CH104" s="1112" t="s">
        <v>37</v>
      </c>
      <c r="CI104" s="687" t="s">
        <v>37</v>
      </c>
      <c r="CJ104" s="1220" t="s">
        <v>37</v>
      </c>
      <c r="CK104" s="1221" t="s">
        <v>37</v>
      </c>
      <c r="CL104" s="650">
        <f t="shared" si="71"/>
        <v>653809.73803058453</v>
      </c>
      <c r="CM104" s="687">
        <f t="shared" si="72"/>
        <v>652117.25921251974</v>
      </c>
      <c r="CN104" s="652" t="s">
        <v>37</v>
      </c>
      <c r="CO104" s="687" t="s">
        <v>37</v>
      </c>
      <c r="CP104" s="652">
        <f t="shared" si="73"/>
        <v>653809.73803058453</v>
      </c>
      <c r="CQ104" s="687">
        <f t="shared" si="74"/>
        <v>652117.25921251974</v>
      </c>
      <c r="CR104" s="652" t="s">
        <v>37</v>
      </c>
      <c r="CS104" s="687" t="s">
        <v>37</v>
      </c>
      <c r="CT104" s="652" t="s">
        <v>37</v>
      </c>
      <c r="CU104" s="687" t="s">
        <v>37</v>
      </c>
      <c r="CV104" s="652" t="s">
        <v>37</v>
      </c>
      <c r="CW104" s="687" t="str">
        <f t="shared" si="75"/>
        <v>x</v>
      </c>
      <c r="CX104" s="652" t="s">
        <v>37</v>
      </c>
      <c r="CY104" s="1113" t="s">
        <v>37</v>
      </c>
      <c r="CZ104" s="1114" t="s">
        <v>37</v>
      </c>
      <c r="DA104" s="1115" t="s">
        <v>37</v>
      </c>
      <c r="DB104" s="652" t="s">
        <v>37</v>
      </c>
      <c r="DC104" s="699" t="s">
        <v>37</v>
      </c>
      <c r="DD104" s="652">
        <f t="shared" si="69"/>
        <v>-1692.4788180647884</v>
      </c>
      <c r="DE104" s="103">
        <f>DD104/CL104</f>
        <v>-2.5886411896569456E-3</v>
      </c>
      <c r="DF104" s="649" t="s">
        <v>37</v>
      </c>
      <c r="DG104" s="687" t="s">
        <v>37</v>
      </c>
      <c r="DH104" s="652">
        <f t="shared" si="70"/>
        <v>-1692.4788180647884</v>
      </c>
      <c r="DI104" s="103">
        <f>DH104/CP104</f>
        <v>-2.5886411896569456E-3</v>
      </c>
      <c r="DJ104" s="649" t="s">
        <v>37</v>
      </c>
      <c r="DK104" s="687" t="s">
        <v>37</v>
      </c>
      <c r="DL104" s="652" t="s">
        <v>37</v>
      </c>
      <c r="DM104" s="103" t="s">
        <v>37</v>
      </c>
      <c r="DN104" s="649" t="s">
        <v>37</v>
      </c>
      <c r="DO104" s="699" t="s">
        <v>37</v>
      </c>
      <c r="DP104" s="1116" t="s">
        <v>37</v>
      </c>
      <c r="DQ104" s="498" t="s">
        <v>37</v>
      </c>
    </row>
    <row r="105" spans="1:121" x14ac:dyDescent="0.3">
      <c r="A105" s="449"/>
      <c r="B105" s="1296" t="s">
        <v>78</v>
      </c>
      <c r="C105" s="1297"/>
      <c r="D105" s="473"/>
      <c r="E105" s="240"/>
      <c r="F105" s="474"/>
      <c r="G105" s="475"/>
      <c r="H105" s="238"/>
      <c r="I105" s="242"/>
      <c r="J105" s="238">
        <v>5896</v>
      </c>
      <c r="K105" s="243">
        <v>5024</v>
      </c>
      <c r="L105" s="244"/>
      <c r="M105" s="242"/>
      <c r="N105" s="238">
        <v>5896</v>
      </c>
      <c r="O105" s="243">
        <v>5024</v>
      </c>
      <c r="P105" s="244"/>
      <c r="Q105" s="242"/>
      <c r="R105" s="238">
        <v>0</v>
      </c>
      <c r="S105" s="243">
        <v>0</v>
      </c>
      <c r="T105" s="244"/>
      <c r="U105" s="242"/>
      <c r="V105" s="476"/>
      <c r="W105" s="477"/>
      <c r="X105" s="239"/>
      <c r="Y105" s="478"/>
      <c r="Z105" s="474"/>
      <c r="AA105" s="242"/>
      <c r="AB105" s="244"/>
      <c r="AC105" s="242"/>
      <c r="AD105" s="243">
        <v>5881</v>
      </c>
      <c r="AE105" s="243">
        <v>6169.38</v>
      </c>
      <c r="AF105" s="463" t="s">
        <v>37</v>
      </c>
      <c r="AG105" s="464" t="s">
        <v>37</v>
      </c>
      <c r="AH105" s="243">
        <v>5881</v>
      </c>
      <c r="AI105" s="243">
        <v>6169.38</v>
      </c>
      <c r="AJ105" s="463" t="s">
        <v>37</v>
      </c>
      <c r="AK105" s="464" t="s">
        <v>37</v>
      </c>
      <c r="AL105" s="463" t="s">
        <v>37</v>
      </c>
      <c r="AM105" s="464" t="s">
        <v>37</v>
      </c>
      <c r="AN105" s="463" t="s">
        <v>37</v>
      </c>
      <c r="AO105" s="464" t="s">
        <v>37</v>
      </c>
      <c r="AP105" s="463" t="s">
        <v>37</v>
      </c>
      <c r="AQ105" s="464" t="s">
        <v>37</v>
      </c>
      <c r="AR105" s="1117"/>
      <c r="AS105" s="1118"/>
      <c r="AT105" s="1119"/>
      <c r="AU105" s="1120"/>
      <c r="AV105" s="1121"/>
      <c r="AW105" s="1120"/>
      <c r="AX105" s="1122">
        <v>5474</v>
      </c>
      <c r="AY105" s="1123">
        <v>6172.78</v>
      </c>
      <c r="AZ105" s="1087" t="s">
        <v>37</v>
      </c>
      <c r="BA105" s="1086" t="s">
        <v>37</v>
      </c>
      <c r="BB105" s="1122">
        <v>5474</v>
      </c>
      <c r="BC105" s="1123">
        <v>6172.78</v>
      </c>
      <c r="BD105" s="1087" t="s">
        <v>37</v>
      </c>
      <c r="BE105" s="1086" t="s">
        <v>37</v>
      </c>
      <c r="BF105" s="1087" t="s">
        <v>37</v>
      </c>
      <c r="BG105" s="1086" t="s">
        <v>37</v>
      </c>
      <c r="BH105" s="1087" t="s">
        <v>37</v>
      </c>
      <c r="BI105" s="1086" t="s">
        <v>37</v>
      </c>
      <c r="BJ105" s="1088" t="s">
        <v>37</v>
      </c>
      <c r="BK105" s="1086" t="s">
        <v>37</v>
      </c>
      <c r="BL105" s="1117"/>
      <c r="BM105" s="1118"/>
      <c r="BN105" s="1119"/>
      <c r="BO105" s="1120"/>
      <c r="BP105" s="1121"/>
      <c r="BQ105" s="1120"/>
      <c r="BR105" s="1122">
        <v>5474</v>
      </c>
      <c r="BS105" s="1123">
        <v>4924.18</v>
      </c>
      <c r="BT105" s="1087" t="s">
        <v>37</v>
      </c>
      <c r="BU105" s="1086" t="s">
        <v>37</v>
      </c>
      <c r="BV105" s="1123">
        <v>5474</v>
      </c>
      <c r="BW105" s="1123">
        <v>4924.18</v>
      </c>
      <c r="BX105" s="1087" t="s">
        <v>37</v>
      </c>
      <c r="BY105" s="1086" t="s">
        <v>37</v>
      </c>
      <c r="BZ105" s="1087" t="s">
        <v>37</v>
      </c>
      <c r="CA105" s="1086" t="s">
        <v>37</v>
      </c>
      <c r="CB105" s="1087" t="s">
        <v>37</v>
      </c>
      <c r="CC105" s="1086" t="s">
        <v>37</v>
      </c>
      <c r="CD105" s="1087" t="s">
        <v>37</v>
      </c>
      <c r="CE105" s="1086" t="s">
        <v>37</v>
      </c>
      <c r="CF105" s="1089" t="s">
        <v>37</v>
      </c>
      <c r="CG105" s="1090" t="s">
        <v>37</v>
      </c>
      <c r="CH105" s="1091" t="s">
        <v>37</v>
      </c>
      <c r="CI105" s="1092" t="s">
        <v>37</v>
      </c>
      <c r="CJ105" s="1222"/>
      <c r="CK105" s="1223"/>
      <c r="CL105" s="840">
        <f t="shared" si="71"/>
        <v>22725</v>
      </c>
      <c r="CM105" s="838">
        <f t="shared" si="72"/>
        <v>22290.34</v>
      </c>
      <c r="CN105" s="1093" t="s">
        <v>37</v>
      </c>
      <c r="CO105" s="1092" t="s">
        <v>37</v>
      </c>
      <c r="CP105" s="1093">
        <f t="shared" si="73"/>
        <v>22725</v>
      </c>
      <c r="CQ105" s="1092">
        <f t="shared" si="74"/>
        <v>22290.34</v>
      </c>
      <c r="CR105" s="1093" t="s">
        <v>37</v>
      </c>
      <c r="CS105" s="1092" t="s">
        <v>37</v>
      </c>
      <c r="CT105" s="1093" t="s">
        <v>37</v>
      </c>
      <c r="CU105" s="1092" t="s">
        <v>37</v>
      </c>
      <c r="CV105" s="1093" t="s">
        <v>37</v>
      </c>
      <c r="CW105" s="1092" t="str">
        <f t="shared" si="75"/>
        <v>x</v>
      </c>
      <c r="CX105" s="1093" t="s">
        <v>37</v>
      </c>
      <c r="CY105" s="1094" t="s">
        <v>37</v>
      </c>
      <c r="CZ105" s="1095" t="s">
        <v>37</v>
      </c>
      <c r="DA105" s="1092" t="s">
        <v>37</v>
      </c>
      <c r="DB105" s="1093" t="s">
        <v>37</v>
      </c>
      <c r="DC105" s="1096" t="s">
        <v>37</v>
      </c>
      <c r="DD105" s="837">
        <f t="shared" si="69"/>
        <v>-434.65999999999985</v>
      </c>
      <c r="DE105" s="517">
        <f>DD105/CL105</f>
        <v>-1.9126952695269522E-2</v>
      </c>
      <c r="DF105" s="836" t="s">
        <v>37</v>
      </c>
      <c r="DG105" s="838" t="s">
        <v>37</v>
      </c>
      <c r="DH105" s="837">
        <f t="shared" si="70"/>
        <v>-434.65999999999985</v>
      </c>
      <c r="DI105" s="517">
        <f>DH105/CP105</f>
        <v>-1.9126952695269522E-2</v>
      </c>
      <c r="DJ105" s="836" t="s">
        <v>37</v>
      </c>
      <c r="DK105" s="838" t="s">
        <v>37</v>
      </c>
      <c r="DL105" s="837" t="s">
        <v>37</v>
      </c>
      <c r="DM105" s="517" t="s">
        <v>37</v>
      </c>
      <c r="DN105" s="836" t="s">
        <v>37</v>
      </c>
      <c r="DO105" s="835" t="s">
        <v>37</v>
      </c>
      <c r="DP105" s="1124" t="s">
        <v>37</v>
      </c>
      <c r="DQ105" s="519" t="s">
        <v>37</v>
      </c>
    </row>
    <row r="106" spans="1:121" x14ac:dyDescent="0.3">
      <c r="A106" s="448"/>
      <c r="B106" s="1298" t="s">
        <v>98</v>
      </c>
      <c r="C106" s="1299"/>
      <c r="D106" s="471">
        <v>11.9</v>
      </c>
      <c r="E106" s="181">
        <v>12.8</v>
      </c>
      <c r="F106" s="415">
        <v>1</v>
      </c>
      <c r="G106" s="444">
        <v>1.0756302521008403</v>
      </c>
      <c r="H106" s="126" t="s">
        <v>37</v>
      </c>
      <c r="I106" s="187" t="s">
        <v>37</v>
      </c>
      <c r="J106" s="126">
        <v>5896</v>
      </c>
      <c r="K106" s="127">
        <v>5024</v>
      </c>
      <c r="L106" s="105" t="s">
        <v>37</v>
      </c>
      <c r="M106" s="187" t="s">
        <v>37</v>
      </c>
      <c r="N106" s="126">
        <v>5896</v>
      </c>
      <c r="O106" s="127">
        <v>5024</v>
      </c>
      <c r="P106" s="105" t="s">
        <v>37</v>
      </c>
      <c r="Q106" s="187" t="s">
        <v>37</v>
      </c>
      <c r="R106" s="126">
        <v>0</v>
      </c>
      <c r="S106" s="127">
        <v>0</v>
      </c>
      <c r="T106" s="105" t="s">
        <v>37</v>
      </c>
      <c r="U106" s="187" t="s">
        <v>37</v>
      </c>
      <c r="V106" s="307">
        <v>495.46218487394958</v>
      </c>
      <c r="W106" s="308">
        <v>392.5</v>
      </c>
      <c r="X106" s="306">
        <v>11.9</v>
      </c>
      <c r="Y106" s="309">
        <v>11.9</v>
      </c>
      <c r="Z106" s="415">
        <v>1</v>
      </c>
      <c r="AA106" s="415">
        <v>1</v>
      </c>
      <c r="AB106" s="126" t="s">
        <v>37</v>
      </c>
      <c r="AC106" s="187" t="s">
        <v>37</v>
      </c>
      <c r="AD106" s="127">
        <v>5881</v>
      </c>
      <c r="AE106" s="127">
        <v>6169.38</v>
      </c>
      <c r="AF106" s="126" t="s">
        <v>37</v>
      </c>
      <c r="AG106" s="187" t="s">
        <v>37</v>
      </c>
      <c r="AH106" s="127">
        <v>5881</v>
      </c>
      <c r="AI106" s="127">
        <v>6169.38</v>
      </c>
      <c r="AJ106" s="126" t="s">
        <v>37</v>
      </c>
      <c r="AK106" s="187" t="s">
        <v>37</v>
      </c>
      <c r="AL106" s="126" t="s">
        <v>37</v>
      </c>
      <c r="AM106" s="187" t="s">
        <v>37</v>
      </c>
      <c r="AN106" s="126" t="s">
        <v>37</v>
      </c>
      <c r="AO106" s="187" t="s">
        <v>37</v>
      </c>
      <c r="AP106" s="307">
        <v>494.20168067226888</v>
      </c>
      <c r="AQ106" s="308">
        <v>518.435294117647</v>
      </c>
      <c r="AR106" s="1101">
        <v>11.9</v>
      </c>
      <c r="AS106" s="1102">
        <v>11.9</v>
      </c>
      <c r="AT106" s="1103">
        <v>1</v>
      </c>
      <c r="AU106" s="1103">
        <v>1</v>
      </c>
      <c r="AV106" s="1105" t="s">
        <v>37</v>
      </c>
      <c r="AW106" s="1106" t="s">
        <v>37</v>
      </c>
      <c r="AX106" s="1107">
        <v>5474</v>
      </c>
      <c r="AY106" s="1108">
        <v>6172.78</v>
      </c>
      <c r="AZ106" s="1105" t="s">
        <v>37</v>
      </c>
      <c r="BA106" s="1106" t="s">
        <v>37</v>
      </c>
      <c r="BB106" s="1107">
        <v>5474</v>
      </c>
      <c r="BC106" s="1108">
        <v>6172.78</v>
      </c>
      <c r="BD106" s="1105" t="s">
        <v>37</v>
      </c>
      <c r="BE106" s="1106" t="s">
        <v>37</v>
      </c>
      <c r="BF106" s="1105" t="s">
        <v>37</v>
      </c>
      <c r="BG106" s="1106" t="s">
        <v>37</v>
      </c>
      <c r="BH106" s="1105" t="s">
        <v>37</v>
      </c>
      <c r="BI106" s="1106" t="s">
        <v>37</v>
      </c>
      <c r="BJ106" s="1109">
        <v>460</v>
      </c>
      <c r="BK106" s="1110">
        <v>518.72100840336134</v>
      </c>
      <c r="BL106" s="1101">
        <v>11.9</v>
      </c>
      <c r="BM106" s="1102">
        <v>11.9</v>
      </c>
      <c r="BN106" s="1103">
        <v>1</v>
      </c>
      <c r="BO106" s="1103">
        <v>1</v>
      </c>
      <c r="BP106" s="1105" t="s">
        <v>37</v>
      </c>
      <c r="BQ106" s="1106" t="s">
        <v>37</v>
      </c>
      <c r="BR106" s="1107">
        <v>5474</v>
      </c>
      <c r="BS106" s="1108">
        <v>4924.18</v>
      </c>
      <c r="BT106" s="1105" t="s">
        <v>37</v>
      </c>
      <c r="BU106" s="1106" t="s">
        <v>37</v>
      </c>
      <c r="BV106" s="1108">
        <v>5474</v>
      </c>
      <c r="BW106" s="1108">
        <v>4924.18</v>
      </c>
      <c r="BX106" s="1105" t="s">
        <v>37</v>
      </c>
      <c r="BY106" s="1106" t="s">
        <v>37</v>
      </c>
      <c r="BZ106" s="1105" t="s">
        <v>37</v>
      </c>
      <c r="CA106" s="1106" t="s">
        <v>37</v>
      </c>
      <c r="CB106" s="1105" t="s">
        <v>37</v>
      </c>
      <c r="CC106" s="1106" t="s">
        <v>37</v>
      </c>
      <c r="CD106" s="1109">
        <v>460</v>
      </c>
      <c r="CE106" s="1110">
        <v>413.79663865546217</v>
      </c>
      <c r="CF106" s="655">
        <f>CF26+CF69</f>
        <v>47.6</v>
      </c>
      <c r="CG106" s="1111">
        <f>CG26+CG69</f>
        <v>48.5</v>
      </c>
      <c r="CH106" s="1112">
        <f>CF106/47.6</f>
        <v>1</v>
      </c>
      <c r="CI106" s="1112">
        <f>CG106/48.5</f>
        <v>1</v>
      </c>
      <c r="CJ106" s="1220" t="s">
        <v>37</v>
      </c>
      <c r="CK106" s="1221" t="s">
        <v>37</v>
      </c>
      <c r="CL106" s="652">
        <f t="shared" si="71"/>
        <v>22725</v>
      </c>
      <c r="CM106" s="687">
        <f t="shared" si="72"/>
        <v>22290.34</v>
      </c>
      <c r="CN106" s="652" t="s">
        <v>37</v>
      </c>
      <c r="CO106" s="687" t="s">
        <v>37</v>
      </c>
      <c r="CP106" s="652">
        <f t="shared" si="73"/>
        <v>22725</v>
      </c>
      <c r="CQ106" s="687">
        <f t="shared" si="74"/>
        <v>22290.34</v>
      </c>
      <c r="CR106" s="652" t="s">
        <v>37</v>
      </c>
      <c r="CS106" s="687" t="s">
        <v>37</v>
      </c>
      <c r="CT106" s="652" t="s">
        <v>37</v>
      </c>
      <c r="CU106" s="687" t="s">
        <v>37</v>
      </c>
      <c r="CV106" s="652" t="s">
        <v>37</v>
      </c>
      <c r="CW106" s="687" t="str">
        <f t="shared" si="75"/>
        <v>x</v>
      </c>
      <c r="CX106" s="652">
        <f>CL106/CF106</f>
        <v>477.4159663865546</v>
      </c>
      <c r="CY106" s="1113">
        <f>CM106/CG106</f>
        <v>459.59463917525773</v>
      </c>
      <c r="CZ106" s="1114">
        <f>CG106-CF106</f>
        <v>0.89999999999999858</v>
      </c>
      <c r="DA106" s="1115">
        <f>CI106-CH106</f>
        <v>0</v>
      </c>
      <c r="DB106" s="652" t="s">
        <v>37</v>
      </c>
      <c r="DC106" s="699" t="s">
        <v>37</v>
      </c>
      <c r="DD106" s="652">
        <f t="shared" si="69"/>
        <v>-434.65999999999985</v>
      </c>
      <c r="DE106" s="103">
        <f>DD106/CL106</f>
        <v>-1.9126952695269522E-2</v>
      </c>
      <c r="DF106" s="649" t="s">
        <v>37</v>
      </c>
      <c r="DG106" s="687" t="s">
        <v>37</v>
      </c>
      <c r="DH106" s="652">
        <f t="shared" si="70"/>
        <v>-434.65999999999985</v>
      </c>
      <c r="DI106" s="103">
        <f>DH106/CP106</f>
        <v>-1.9126952695269522E-2</v>
      </c>
      <c r="DJ106" s="649" t="s">
        <v>37</v>
      </c>
      <c r="DK106" s="687" t="s">
        <v>37</v>
      </c>
      <c r="DL106" s="652" t="s">
        <v>37</v>
      </c>
      <c r="DM106" s="103" t="s">
        <v>37</v>
      </c>
      <c r="DN106" s="649" t="s">
        <v>37</v>
      </c>
      <c r="DO106" s="699" t="s">
        <v>37</v>
      </c>
      <c r="DP106" s="1116">
        <f>CY106-CX106</f>
        <v>-17.821327211296875</v>
      </c>
      <c r="DQ106" s="498">
        <f>DP106/CX106</f>
        <v>-3.732872058339852E-2</v>
      </c>
    </row>
    <row r="107" spans="1:121" x14ac:dyDescent="0.3">
      <c r="A107" s="448"/>
      <c r="B107" s="1298" t="s">
        <v>89</v>
      </c>
      <c r="C107" s="1299"/>
      <c r="D107" s="471" t="s">
        <v>37</v>
      </c>
      <c r="E107" s="181" t="s">
        <v>37</v>
      </c>
      <c r="F107" s="415" t="s">
        <v>37</v>
      </c>
      <c r="G107" s="444" t="s">
        <v>37</v>
      </c>
      <c r="H107" s="126" t="s">
        <v>37</v>
      </c>
      <c r="I107" s="187" t="s">
        <v>37</v>
      </c>
      <c r="J107" s="126">
        <v>0</v>
      </c>
      <c r="K107" s="127">
        <v>0</v>
      </c>
      <c r="L107" s="105" t="s">
        <v>37</v>
      </c>
      <c r="M107" s="187" t="s">
        <v>37</v>
      </c>
      <c r="N107" s="126">
        <v>0</v>
      </c>
      <c r="O107" s="127">
        <v>0</v>
      </c>
      <c r="P107" s="105" t="s">
        <v>37</v>
      </c>
      <c r="Q107" s="187" t="s">
        <v>37</v>
      </c>
      <c r="R107" s="126">
        <v>0</v>
      </c>
      <c r="S107" s="127">
        <v>0</v>
      </c>
      <c r="T107" s="105" t="s">
        <v>37</v>
      </c>
      <c r="U107" s="187" t="s">
        <v>37</v>
      </c>
      <c r="V107" s="472" t="s">
        <v>37</v>
      </c>
      <c r="W107" s="472" t="s">
        <v>37</v>
      </c>
      <c r="X107" s="306"/>
      <c r="Y107" s="309"/>
      <c r="Z107" s="415"/>
      <c r="AA107" s="127"/>
      <c r="AB107" s="126" t="s">
        <v>37</v>
      </c>
      <c r="AC107" s="187" t="s">
        <v>37</v>
      </c>
      <c r="AD107" s="127">
        <v>0</v>
      </c>
      <c r="AE107" s="127">
        <v>0</v>
      </c>
      <c r="AF107" s="126" t="s">
        <v>37</v>
      </c>
      <c r="AG107" s="187" t="s">
        <v>37</v>
      </c>
      <c r="AH107" s="127">
        <v>0</v>
      </c>
      <c r="AI107" s="127">
        <v>0</v>
      </c>
      <c r="AJ107" s="126" t="s">
        <v>37</v>
      </c>
      <c r="AK107" s="187" t="s">
        <v>37</v>
      </c>
      <c r="AL107" s="126" t="s">
        <v>37</v>
      </c>
      <c r="AM107" s="187" t="s">
        <v>37</v>
      </c>
      <c r="AN107" s="126" t="s">
        <v>37</v>
      </c>
      <c r="AO107" s="187" t="s">
        <v>37</v>
      </c>
      <c r="AP107" s="307"/>
      <c r="AQ107" s="308"/>
      <c r="AR107" s="1101"/>
      <c r="AS107" s="1102"/>
      <c r="AT107" s="1103"/>
      <c r="AU107" s="1108"/>
      <c r="AV107" s="1105" t="s">
        <v>37</v>
      </c>
      <c r="AW107" s="1106" t="s">
        <v>37</v>
      </c>
      <c r="AX107" s="1107">
        <v>0</v>
      </c>
      <c r="AY107" s="1108">
        <v>0</v>
      </c>
      <c r="AZ107" s="1105" t="s">
        <v>37</v>
      </c>
      <c r="BA107" s="1106" t="s">
        <v>37</v>
      </c>
      <c r="BB107" s="1107">
        <v>0</v>
      </c>
      <c r="BC107" s="1108">
        <v>0</v>
      </c>
      <c r="BD107" s="1105" t="s">
        <v>37</v>
      </c>
      <c r="BE107" s="1106" t="s">
        <v>37</v>
      </c>
      <c r="BF107" s="1105" t="s">
        <v>37</v>
      </c>
      <c r="BG107" s="1106" t="s">
        <v>37</v>
      </c>
      <c r="BH107" s="1105" t="s">
        <v>37</v>
      </c>
      <c r="BI107" s="1106" t="s">
        <v>37</v>
      </c>
      <c r="BJ107" s="1109" t="s">
        <v>37</v>
      </c>
      <c r="BK107" s="1110" t="s">
        <v>37</v>
      </c>
      <c r="BL107" s="1101"/>
      <c r="BM107" s="1102"/>
      <c r="BN107" s="1103"/>
      <c r="BO107" s="1108"/>
      <c r="BP107" s="1105" t="s">
        <v>37</v>
      </c>
      <c r="BQ107" s="1106" t="s">
        <v>37</v>
      </c>
      <c r="BR107" s="1107">
        <v>0</v>
      </c>
      <c r="BS107" s="1108">
        <v>0</v>
      </c>
      <c r="BT107" s="1105" t="s">
        <v>37</v>
      </c>
      <c r="BU107" s="1106" t="s">
        <v>37</v>
      </c>
      <c r="BV107" s="1108">
        <v>0</v>
      </c>
      <c r="BW107" s="1108">
        <v>0</v>
      </c>
      <c r="BX107" s="1105" t="s">
        <v>37</v>
      </c>
      <c r="BY107" s="1106" t="s">
        <v>37</v>
      </c>
      <c r="BZ107" s="1105" t="s">
        <v>37</v>
      </c>
      <c r="CA107" s="1106" t="s">
        <v>37</v>
      </c>
      <c r="CB107" s="1105" t="s">
        <v>37</v>
      </c>
      <c r="CC107" s="1106" t="s">
        <v>37</v>
      </c>
      <c r="CD107" s="1109"/>
      <c r="CE107" s="1110"/>
      <c r="CF107" s="655" t="s">
        <v>37</v>
      </c>
      <c r="CG107" s="1111" t="s">
        <v>37</v>
      </c>
      <c r="CH107" s="1112" t="s">
        <v>37</v>
      </c>
      <c r="CI107" s="649" t="s">
        <v>37</v>
      </c>
      <c r="CJ107" s="1220" t="s">
        <v>37</v>
      </c>
      <c r="CK107" s="1221" t="s">
        <v>37</v>
      </c>
      <c r="CL107" s="652">
        <f t="shared" si="71"/>
        <v>0</v>
      </c>
      <c r="CM107" s="687">
        <f t="shared" si="72"/>
        <v>0</v>
      </c>
      <c r="CN107" s="652" t="s">
        <v>37</v>
      </c>
      <c r="CO107" s="687" t="s">
        <v>37</v>
      </c>
      <c r="CP107" s="652">
        <f t="shared" si="73"/>
        <v>0</v>
      </c>
      <c r="CQ107" s="687">
        <f t="shared" si="74"/>
        <v>0</v>
      </c>
      <c r="CR107" s="652" t="s">
        <v>37</v>
      </c>
      <c r="CS107" s="687" t="s">
        <v>37</v>
      </c>
      <c r="CT107" s="652" t="s">
        <v>37</v>
      </c>
      <c r="CU107" s="687" t="s">
        <v>37</v>
      </c>
      <c r="CV107" s="652" t="s">
        <v>37</v>
      </c>
      <c r="CW107" s="687" t="str">
        <f t="shared" si="75"/>
        <v>x</v>
      </c>
      <c r="CX107" s="652" t="s">
        <v>37</v>
      </c>
      <c r="CY107" s="1113" t="s">
        <v>37</v>
      </c>
      <c r="CZ107" s="1114" t="s">
        <v>37</v>
      </c>
      <c r="DA107" s="1115" t="s">
        <v>37</v>
      </c>
      <c r="DB107" s="652" t="s">
        <v>37</v>
      </c>
      <c r="DC107" s="699" t="s">
        <v>37</v>
      </c>
      <c r="DD107" s="652">
        <f t="shared" si="69"/>
        <v>0</v>
      </c>
      <c r="DE107" s="103" t="s">
        <v>37</v>
      </c>
      <c r="DF107" s="649" t="s">
        <v>37</v>
      </c>
      <c r="DG107" s="687" t="s">
        <v>37</v>
      </c>
      <c r="DH107" s="652">
        <f t="shared" si="70"/>
        <v>0</v>
      </c>
      <c r="DI107" s="103" t="s">
        <v>37</v>
      </c>
      <c r="DJ107" s="649" t="s">
        <v>37</v>
      </c>
      <c r="DK107" s="687" t="s">
        <v>37</v>
      </c>
      <c r="DL107" s="652" t="s">
        <v>37</v>
      </c>
      <c r="DM107" s="103" t="s">
        <v>37</v>
      </c>
      <c r="DN107" s="649" t="s">
        <v>37</v>
      </c>
      <c r="DO107" s="699" t="s">
        <v>37</v>
      </c>
      <c r="DP107" s="1116" t="s">
        <v>37</v>
      </c>
      <c r="DQ107" s="498" t="s">
        <v>37</v>
      </c>
    </row>
    <row r="108" spans="1:121" x14ac:dyDescent="0.3">
      <c r="A108" s="449"/>
      <c r="B108" s="1296" t="s">
        <v>91</v>
      </c>
      <c r="C108" s="1297"/>
      <c r="D108" s="473"/>
      <c r="E108" s="240"/>
      <c r="F108" s="474"/>
      <c r="G108" s="475"/>
      <c r="H108" s="238"/>
      <c r="I108" s="242"/>
      <c r="J108" s="238">
        <v>241007.4399413167</v>
      </c>
      <c r="K108" s="243">
        <v>243511</v>
      </c>
      <c r="L108" s="244"/>
      <c r="M108" s="242"/>
      <c r="N108" s="238">
        <v>241007.4399413167</v>
      </c>
      <c r="O108" s="243">
        <v>243511</v>
      </c>
      <c r="P108" s="244"/>
      <c r="Q108" s="242"/>
      <c r="R108" s="238">
        <v>0</v>
      </c>
      <c r="S108" s="243">
        <v>0</v>
      </c>
      <c r="T108" s="244"/>
      <c r="U108" s="242"/>
      <c r="V108" s="476"/>
      <c r="W108" s="477"/>
      <c r="X108" s="239"/>
      <c r="Y108" s="478"/>
      <c r="Z108" s="474"/>
      <c r="AA108" s="243"/>
      <c r="AB108" s="238"/>
      <c r="AC108" s="242"/>
      <c r="AD108" s="243">
        <v>247038.6847606822</v>
      </c>
      <c r="AE108" s="243">
        <v>237906.97493005972</v>
      </c>
      <c r="AF108" s="463" t="s">
        <v>37</v>
      </c>
      <c r="AG108" s="464" t="s">
        <v>37</v>
      </c>
      <c r="AH108" s="243">
        <v>247038.6847606822</v>
      </c>
      <c r="AI108" s="243">
        <v>237906.97493005972</v>
      </c>
      <c r="AJ108" s="463" t="s">
        <v>37</v>
      </c>
      <c r="AK108" s="464" t="s">
        <v>37</v>
      </c>
      <c r="AL108" s="463" t="s">
        <v>37</v>
      </c>
      <c r="AM108" s="464" t="s">
        <v>37</v>
      </c>
      <c r="AN108" s="463" t="s">
        <v>37</v>
      </c>
      <c r="AO108" s="464" t="s">
        <v>37</v>
      </c>
      <c r="AP108" s="463" t="s">
        <v>37</v>
      </c>
      <c r="AQ108" s="464" t="s">
        <v>37</v>
      </c>
      <c r="AR108" s="1117"/>
      <c r="AS108" s="1118"/>
      <c r="AT108" s="1119"/>
      <c r="AU108" s="1123"/>
      <c r="AV108" s="1121"/>
      <c r="AW108" s="1120"/>
      <c r="AX108" s="1122">
        <v>241993</v>
      </c>
      <c r="AY108" s="1123">
        <v>233478.86000000002</v>
      </c>
      <c r="AZ108" s="1087" t="s">
        <v>37</v>
      </c>
      <c r="BA108" s="1086" t="s">
        <v>37</v>
      </c>
      <c r="BB108" s="1122">
        <v>241993</v>
      </c>
      <c r="BC108" s="1123">
        <v>233478.86000000002</v>
      </c>
      <c r="BD108" s="1087" t="s">
        <v>37</v>
      </c>
      <c r="BE108" s="1086" t="s">
        <v>37</v>
      </c>
      <c r="BF108" s="1087" t="s">
        <v>37</v>
      </c>
      <c r="BG108" s="1086" t="s">
        <v>37</v>
      </c>
      <c r="BH108" s="1087" t="s">
        <v>37</v>
      </c>
      <c r="BI108" s="1086" t="s">
        <v>37</v>
      </c>
      <c r="BJ108" s="1088" t="s">
        <v>37</v>
      </c>
      <c r="BK108" s="1086" t="s">
        <v>37</v>
      </c>
      <c r="BL108" s="1117"/>
      <c r="BM108" s="1118"/>
      <c r="BN108" s="1119"/>
      <c r="BO108" s="1123"/>
      <c r="BP108" s="1121"/>
      <c r="BQ108" s="1120"/>
      <c r="BR108" s="1122">
        <v>242164</v>
      </c>
      <c r="BS108" s="1123">
        <v>260711.64666666667</v>
      </c>
      <c r="BT108" s="1087" t="s">
        <v>37</v>
      </c>
      <c r="BU108" s="1086" t="s">
        <v>37</v>
      </c>
      <c r="BV108" s="1123">
        <v>242164</v>
      </c>
      <c r="BW108" s="1123">
        <v>260711.64666666667</v>
      </c>
      <c r="BX108" s="1087" t="s">
        <v>37</v>
      </c>
      <c r="BY108" s="1086" t="s">
        <v>37</v>
      </c>
      <c r="BZ108" s="1087" t="s">
        <v>37</v>
      </c>
      <c r="CA108" s="1086" t="s">
        <v>37</v>
      </c>
      <c r="CB108" s="1087" t="s">
        <v>37</v>
      </c>
      <c r="CC108" s="1086" t="s">
        <v>37</v>
      </c>
      <c r="CD108" s="1087" t="s">
        <v>37</v>
      </c>
      <c r="CE108" s="1086" t="s">
        <v>37</v>
      </c>
      <c r="CF108" s="1089" t="s">
        <v>37</v>
      </c>
      <c r="CG108" s="1090" t="s">
        <v>37</v>
      </c>
      <c r="CH108" s="1091" t="s">
        <v>37</v>
      </c>
      <c r="CI108" s="1092" t="s">
        <v>37</v>
      </c>
      <c r="CJ108" s="1222"/>
      <c r="CK108" s="1223"/>
      <c r="CL108" s="837">
        <f t="shared" si="71"/>
        <v>972203.1247019989</v>
      </c>
      <c r="CM108" s="838">
        <f t="shared" si="72"/>
        <v>975608.48159672646</v>
      </c>
      <c r="CN108" s="1093" t="s">
        <v>37</v>
      </c>
      <c r="CO108" s="1092" t="s">
        <v>37</v>
      </c>
      <c r="CP108" s="1093">
        <f t="shared" si="73"/>
        <v>972203.1247019989</v>
      </c>
      <c r="CQ108" s="1092">
        <f t="shared" si="74"/>
        <v>975608.48159672646</v>
      </c>
      <c r="CR108" s="1093" t="s">
        <v>37</v>
      </c>
      <c r="CS108" s="1092" t="s">
        <v>37</v>
      </c>
      <c r="CT108" s="1093" t="s">
        <v>37</v>
      </c>
      <c r="CU108" s="1092" t="s">
        <v>37</v>
      </c>
      <c r="CV108" s="1093" t="s">
        <v>37</v>
      </c>
      <c r="CW108" s="1092" t="str">
        <f t="shared" si="75"/>
        <v>x</v>
      </c>
      <c r="CX108" s="1093" t="s">
        <v>37</v>
      </c>
      <c r="CY108" s="1094" t="s">
        <v>37</v>
      </c>
      <c r="CZ108" s="1095" t="s">
        <v>37</v>
      </c>
      <c r="DA108" s="1092"/>
      <c r="DB108" s="1093" t="s">
        <v>37</v>
      </c>
      <c r="DC108" s="1096" t="s">
        <v>37</v>
      </c>
      <c r="DD108" s="837">
        <f t="shared" si="69"/>
        <v>3405.3568947275635</v>
      </c>
      <c r="DE108" s="517">
        <f t="shared" ref="DE108:DE122" si="76">DD108/CL108</f>
        <v>3.502721610539339E-3</v>
      </c>
      <c r="DF108" s="836" t="s">
        <v>37</v>
      </c>
      <c r="DG108" s="838" t="s">
        <v>37</v>
      </c>
      <c r="DH108" s="837">
        <f t="shared" si="70"/>
        <v>3405.3568947275635</v>
      </c>
      <c r="DI108" s="517">
        <f t="shared" ref="DI108:DI122" si="77">DH108/CP108</f>
        <v>3.502721610539339E-3</v>
      </c>
      <c r="DJ108" s="836" t="s">
        <v>37</v>
      </c>
      <c r="DK108" s="838" t="s">
        <v>37</v>
      </c>
      <c r="DL108" s="837" t="s">
        <v>37</v>
      </c>
      <c r="DM108" s="517" t="s">
        <v>37</v>
      </c>
      <c r="DN108" s="836" t="s">
        <v>37</v>
      </c>
      <c r="DO108" s="835" t="s">
        <v>37</v>
      </c>
      <c r="DP108" s="1124" t="s">
        <v>37</v>
      </c>
      <c r="DQ108" s="519" t="s">
        <v>37</v>
      </c>
    </row>
    <row r="109" spans="1:121" x14ac:dyDescent="0.3">
      <c r="A109" s="448"/>
      <c r="B109" s="1298" t="s">
        <v>98</v>
      </c>
      <c r="C109" s="1299"/>
      <c r="D109" s="471">
        <v>2183</v>
      </c>
      <c r="E109" s="181">
        <v>2183</v>
      </c>
      <c r="F109" s="415">
        <v>0.99954212454212454</v>
      </c>
      <c r="G109" s="444">
        <v>0.99954212454212454</v>
      </c>
      <c r="H109" s="126" t="s">
        <v>37</v>
      </c>
      <c r="I109" s="187" t="s">
        <v>37</v>
      </c>
      <c r="J109" s="126">
        <v>94975.439941316698</v>
      </c>
      <c r="K109" s="127">
        <v>96189</v>
      </c>
      <c r="L109" s="105" t="s">
        <v>37</v>
      </c>
      <c r="M109" s="187" t="s">
        <v>37</v>
      </c>
      <c r="N109" s="126">
        <v>94975.439941316698</v>
      </c>
      <c r="O109" s="127">
        <v>96189</v>
      </c>
      <c r="P109" s="105" t="s">
        <v>37</v>
      </c>
      <c r="Q109" s="187" t="s">
        <v>37</v>
      </c>
      <c r="R109" s="126">
        <v>0</v>
      </c>
      <c r="S109" s="127">
        <v>0</v>
      </c>
      <c r="T109" s="105" t="s">
        <v>37</v>
      </c>
      <c r="U109" s="187" t="s">
        <v>37</v>
      </c>
      <c r="V109" s="307">
        <v>43.506843766063533</v>
      </c>
      <c r="W109" s="308">
        <v>44.062757672927162</v>
      </c>
      <c r="X109" s="306">
        <v>2184</v>
      </c>
      <c r="Y109" s="309">
        <v>2184</v>
      </c>
      <c r="Z109" s="415">
        <v>1</v>
      </c>
      <c r="AA109" s="444">
        <v>1</v>
      </c>
      <c r="AB109" s="126" t="s">
        <v>37</v>
      </c>
      <c r="AC109" s="187" t="s">
        <v>37</v>
      </c>
      <c r="AD109" s="127">
        <v>101006.6847606822</v>
      </c>
      <c r="AE109" s="127">
        <v>94523.078961038962</v>
      </c>
      <c r="AF109" s="126" t="s">
        <v>37</v>
      </c>
      <c r="AG109" s="187" t="s">
        <v>37</v>
      </c>
      <c r="AH109" s="127">
        <v>101006.6847606822</v>
      </c>
      <c r="AI109" s="127">
        <v>94523.078961038962</v>
      </c>
      <c r="AJ109" s="126" t="s">
        <v>37</v>
      </c>
      <c r="AK109" s="187" t="s">
        <v>37</v>
      </c>
      <c r="AL109" s="126" t="s">
        <v>37</v>
      </c>
      <c r="AM109" s="187" t="s">
        <v>37</v>
      </c>
      <c r="AN109" s="126" t="s">
        <v>37</v>
      </c>
      <c r="AO109" s="187" t="s">
        <v>37</v>
      </c>
      <c r="AP109" s="307">
        <v>46.248482033279394</v>
      </c>
      <c r="AQ109" s="308">
        <v>43.279798059083774</v>
      </c>
      <c r="AR109" s="1101">
        <v>2207.9999999999995</v>
      </c>
      <c r="AS109" s="1102">
        <v>2208</v>
      </c>
      <c r="AT109" s="1103">
        <v>0.99999999999999978</v>
      </c>
      <c r="AU109" s="1104">
        <v>1</v>
      </c>
      <c r="AV109" s="1105" t="s">
        <v>37</v>
      </c>
      <c r="AW109" s="1106" t="s">
        <v>37</v>
      </c>
      <c r="AX109" s="1107">
        <v>88840</v>
      </c>
      <c r="AY109" s="1108">
        <v>81793.49000000002</v>
      </c>
      <c r="AZ109" s="1105" t="s">
        <v>37</v>
      </c>
      <c r="BA109" s="1106" t="s">
        <v>37</v>
      </c>
      <c r="BB109" s="1107">
        <v>88840</v>
      </c>
      <c r="BC109" s="1108">
        <v>81793.49000000002</v>
      </c>
      <c r="BD109" s="1105" t="s">
        <v>37</v>
      </c>
      <c r="BE109" s="1106" t="s">
        <v>37</v>
      </c>
      <c r="BF109" s="1105" t="s">
        <v>37</v>
      </c>
      <c r="BG109" s="1106" t="s">
        <v>37</v>
      </c>
      <c r="BH109" s="1105" t="s">
        <v>37</v>
      </c>
      <c r="BI109" s="1106" t="s">
        <v>37</v>
      </c>
      <c r="BJ109" s="1109">
        <v>40.23550724637682</v>
      </c>
      <c r="BK109" s="1110">
        <v>37.044153079710156</v>
      </c>
      <c r="BL109" s="1101">
        <v>2209</v>
      </c>
      <c r="BM109" s="1102">
        <v>2209</v>
      </c>
      <c r="BN109" s="1103">
        <v>1</v>
      </c>
      <c r="BO109" s="1104">
        <v>1</v>
      </c>
      <c r="BP109" s="1105" t="s">
        <v>37</v>
      </c>
      <c r="BQ109" s="1106" t="s">
        <v>37</v>
      </c>
      <c r="BR109" s="1107">
        <v>89011</v>
      </c>
      <c r="BS109" s="1108">
        <v>96233.646666666667</v>
      </c>
      <c r="BT109" s="1105" t="s">
        <v>37</v>
      </c>
      <c r="BU109" s="1106" t="s">
        <v>37</v>
      </c>
      <c r="BV109" s="1108">
        <v>89011</v>
      </c>
      <c r="BW109" s="1108">
        <v>96233.646666666667</v>
      </c>
      <c r="BX109" s="1105" t="s">
        <v>37</v>
      </c>
      <c r="BY109" s="1106" t="s">
        <v>37</v>
      </c>
      <c r="BZ109" s="1105" t="s">
        <v>37</v>
      </c>
      <c r="CA109" s="1106" t="s">
        <v>37</v>
      </c>
      <c r="CB109" s="1105" t="s">
        <v>37</v>
      </c>
      <c r="CC109" s="1106" t="s">
        <v>37</v>
      </c>
      <c r="CD109" s="1109">
        <v>40.29470348574015</v>
      </c>
      <c r="CE109" s="1110">
        <v>43.564348875811078</v>
      </c>
      <c r="CF109" s="655">
        <f>CF16+CF22+CF31+CF36+CF42+CF48+CF53+CF59+CF74+CF80+CF86</f>
        <v>8783.9999999999982</v>
      </c>
      <c r="CG109" s="1111">
        <f>CG16+CG22+CG31+CG36+CG42+CG48+CG53+CG59+CG74+CG80+CG86</f>
        <v>8784</v>
      </c>
      <c r="CH109" s="1112">
        <f>CF109/8784</f>
        <v>0.99999999999999978</v>
      </c>
      <c r="CI109" s="692">
        <f>CG109/8784</f>
        <v>1</v>
      </c>
      <c r="CJ109" s="1220" t="s">
        <v>37</v>
      </c>
      <c r="CK109" s="1221" t="s">
        <v>37</v>
      </c>
      <c r="CL109" s="652">
        <f t="shared" si="71"/>
        <v>373833.1247019989</v>
      </c>
      <c r="CM109" s="687">
        <f t="shared" si="72"/>
        <v>368739.21562770562</v>
      </c>
      <c r="CN109" s="652" t="s">
        <v>37</v>
      </c>
      <c r="CO109" s="687" t="s">
        <v>37</v>
      </c>
      <c r="CP109" s="652">
        <f t="shared" si="73"/>
        <v>373833.1247019989</v>
      </c>
      <c r="CQ109" s="687">
        <f t="shared" si="74"/>
        <v>368739.21562770562</v>
      </c>
      <c r="CR109" s="652" t="s">
        <v>37</v>
      </c>
      <c r="CS109" s="687" t="s">
        <v>37</v>
      </c>
      <c r="CT109" s="652" t="s">
        <v>37</v>
      </c>
      <c r="CU109" s="687" t="s">
        <v>37</v>
      </c>
      <c r="CV109" s="652" t="s">
        <v>37</v>
      </c>
      <c r="CW109" s="687" t="str">
        <f t="shared" si="75"/>
        <v>x</v>
      </c>
      <c r="CX109" s="652">
        <f>CL109/CF109</f>
        <v>42.558415835837771</v>
      </c>
      <c r="CY109" s="1113">
        <f>CM109/CG109</f>
        <v>41.978508154338073</v>
      </c>
      <c r="CZ109" s="1114">
        <f>CG109-CF109</f>
        <v>0</v>
      </c>
      <c r="DA109" s="1115">
        <f>CI109-CH109</f>
        <v>0</v>
      </c>
      <c r="DB109" s="652" t="s">
        <v>37</v>
      </c>
      <c r="DC109" s="699" t="s">
        <v>37</v>
      </c>
      <c r="DD109" s="652">
        <f t="shared" si="69"/>
        <v>-5093.9090742932749</v>
      </c>
      <c r="DE109" s="103">
        <f t="shared" si="76"/>
        <v>-1.3626157602684045E-2</v>
      </c>
      <c r="DF109" s="649" t="s">
        <v>37</v>
      </c>
      <c r="DG109" s="687" t="s">
        <v>37</v>
      </c>
      <c r="DH109" s="652">
        <f t="shared" si="70"/>
        <v>-5093.9090742932749</v>
      </c>
      <c r="DI109" s="103">
        <f t="shared" si="77"/>
        <v>-1.3626157602684045E-2</v>
      </c>
      <c r="DJ109" s="649" t="s">
        <v>37</v>
      </c>
      <c r="DK109" s="687" t="s">
        <v>37</v>
      </c>
      <c r="DL109" s="652" t="s">
        <v>37</v>
      </c>
      <c r="DM109" s="103" t="s">
        <v>37</v>
      </c>
      <c r="DN109" s="649" t="s">
        <v>37</v>
      </c>
      <c r="DO109" s="699" t="s">
        <v>37</v>
      </c>
      <c r="DP109" s="1116">
        <f>CY109-CX109</f>
        <v>-0.57990768149969796</v>
      </c>
      <c r="DQ109" s="498">
        <f>DP109/CX109</f>
        <v>-1.3626157602684234E-2</v>
      </c>
    </row>
    <row r="110" spans="1:121" x14ac:dyDescent="0.3">
      <c r="A110" s="448"/>
      <c r="B110" s="1298" t="s">
        <v>89</v>
      </c>
      <c r="C110" s="1299"/>
      <c r="D110" s="471" t="s">
        <v>37</v>
      </c>
      <c r="E110" s="181" t="s">
        <v>37</v>
      </c>
      <c r="F110" s="415" t="s">
        <v>37</v>
      </c>
      <c r="G110" s="444" t="s">
        <v>37</v>
      </c>
      <c r="H110" s="126" t="s">
        <v>37</v>
      </c>
      <c r="I110" s="187" t="s">
        <v>37</v>
      </c>
      <c r="J110" s="126">
        <v>146032</v>
      </c>
      <c r="K110" s="127">
        <v>147322</v>
      </c>
      <c r="L110" s="105" t="s">
        <v>37</v>
      </c>
      <c r="M110" s="187" t="s">
        <v>37</v>
      </c>
      <c r="N110" s="126">
        <v>146032</v>
      </c>
      <c r="O110" s="127">
        <v>147322</v>
      </c>
      <c r="P110" s="105" t="s">
        <v>37</v>
      </c>
      <c r="Q110" s="187" t="s">
        <v>37</v>
      </c>
      <c r="R110" s="126">
        <v>0</v>
      </c>
      <c r="S110" s="127">
        <v>0</v>
      </c>
      <c r="T110" s="105" t="s">
        <v>37</v>
      </c>
      <c r="U110" s="187" t="s">
        <v>37</v>
      </c>
      <c r="V110" s="472" t="s">
        <v>37</v>
      </c>
      <c r="W110" s="472" t="s">
        <v>37</v>
      </c>
      <c r="X110" s="306"/>
      <c r="Y110" s="309"/>
      <c r="Z110" s="415"/>
      <c r="AA110" s="127"/>
      <c r="AB110" s="126" t="s">
        <v>37</v>
      </c>
      <c r="AC110" s="187" t="s">
        <v>37</v>
      </c>
      <c r="AD110" s="127">
        <v>146032</v>
      </c>
      <c r="AE110" s="127">
        <v>143383.89596902076</v>
      </c>
      <c r="AF110" s="126" t="s">
        <v>37</v>
      </c>
      <c r="AG110" s="187" t="s">
        <v>37</v>
      </c>
      <c r="AH110" s="127">
        <v>146032</v>
      </c>
      <c r="AI110" s="127">
        <v>143383.89596902076</v>
      </c>
      <c r="AJ110" s="126" t="s">
        <v>37</v>
      </c>
      <c r="AK110" s="187" t="s">
        <v>37</v>
      </c>
      <c r="AL110" s="126" t="s">
        <v>37</v>
      </c>
      <c r="AM110" s="187" t="s">
        <v>37</v>
      </c>
      <c r="AN110" s="126" t="s">
        <v>37</v>
      </c>
      <c r="AO110" s="187" t="s">
        <v>37</v>
      </c>
      <c r="AP110" s="307"/>
      <c r="AQ110" s="308"/>
      <c r="AR110" s="1101"/>
      <c r="AS110" s="1102"/>
      <c r="AT110" s="1103"/>
      <c r="AU110" s="1108"/>
      <c r="AV110" s="1105" t="s">
        <v>37</v>
      </c>
      <c r="AW110" s="1106" t="s">
        <v>37</v>
      </c>
      <c r="AX110" s="1107">
        <v>153153</v>
      </c>
      <c r="AY110" s="1108">
        <v>151685.37</v>
      </c>
      <c r="AZ110" s="1105" t="s">
        <v>37</v>
      </c>
      <c r="BA110" s="1106" t="s">
        <v>37</v>
      </c>
      <c r="BB110" s="1107">
        <v>153153</v>
      </c>
      <c r="BC110" s="1108">
        <v>151685.37</v>
      </c>
      <c r="BD110" s="1105" t="s">
        <v>37</v>
      </c>
      <c r="BE110" s="1106" t="s">
        <v>37</v>
      </c>
      <c r="BF110" s="1105" t="s">
        <v>37</v>
      </c>
      <c r="BG110" s="1106" t="s">
        <v>37</v>
      </c>
      <c r="BH110" s="1105" t="s">
        <v>37</v>
      </c>
      <c r="BI110" s="1106" t="s">
        <v>37</v>
      </c>
      <c r="BJ110" s="1109" t="s">
        <v>37</v>
      </c>
      <c r="BK110" s="1110" t="s">
        <v>37</v>
      </c>
      <c r="BL110" s="1101"/>
      <c r="BM110" s="1102"/>
      <c r="BN110" s="1103"/>
      <c r="BO110" s="1108"/>
      <c r="BP110" s="1105" t="s">
        <v>37</v>
      </c>
      <c r="BQ110" s="1106" t="s">
        <v>37</v>
      </c>
      <c r="BR110" s="1107">
        <v>153153</v>
      </c>
      <c r="BS110" s="1108">
        <v>164478</v>
      </c>
      <c r="BT110" s="1105" t="s">
        <v>37</v>
      </c>
      <c r="BU110" s="1106" t="s">
        <v>37</v>
      </c>
      <c r="BV110" s="1108">
        <v>153153</v>
      </c>
      <c r="BW110" s="1108">
        <v>164478</v>
      </c>
      <c r="BX110" s="1105" t="s">
        <v>37</v>
      </c>
      <c r="BY110" s="1106" t="s">
        <v>37</v>
      </c>
      <c r="BZ110" s="1105" t="s">
        <v>37</v>
      </c>
      <c r="CA110" s="1106" t="s">
        <v>37</v>
      </c>
      <c r="CB110" s="1105" t="s">
        <v>37</v>
      </c>
      <c r="CC110" s="1106" t="s">
        <v>37</v>
      </c>
      <c r="CD110" s="1109"/>
      <c r="CE110" s="1110"/>
      <c r="CF110" s="655" t="s">
        <v>37</v>
      </c>
      <c r="CG110" s="1111" t="s">
        <v>37</v>
      </c>
      <c r="CH110" s="1112" t="s">
        <v>37</v>
      </c>
      <c r="CI110" s="649" t="s">
        <v>37</v>
      </c>
      <c r="CJ110" s="1220" t="s">
        <v>37</v>
      </c>
      <c r="CK110" s="1221" t="s">
        <v>37</v>
      </c>
      <c r="CL110" s="652">
        <f t="shared" si="71"/>
        <v>598370</v>
      </c>
      <c r="CM110" s="687">
        <f t="shared" si="72"/>
        <v>606869.26596902078</v>
      </c>
      <c r="CN110" s="652" t="s">
        <v>37</v>
      </c>
      <c r="CO110" s="687" t="s">
        <v>37</v>
      </c>
      <c r="CP110" s="652">
        <f t="shared" si="73"/>
        <v>598370</v>
      </c>
      <c r="CQ110" s="687">
        <f t="shared" si="74"/>
        <v>606869.26596902078</v>
      </c>
      <c r="CR110" s="652" t="s">
        <v>37</v>
      </c>
      <c r="CS110" s="687" t="s">
        <v>37</v>
      </c>
      <c r="CT110" s="652" t="s">
        <v>37</v>
      </c>
      <c r="CU110" s="687" t="s">
        <v>37</v>
      </c>
      <c r="CV110" s="652" t="s">
        <v>37</v>
      </c>
      <c r="CW110" s="687" t="str">
        <f t="shared" si="75"/>
        <v>x</v>
      </c>
      <c r="CX110" s="652" t="s">
        <v>37</v>
      </c>
      <c r="CY110" s="1113" t="s">
        <v>37</v>
      </c>
      <c r="CZ110" s="1114" t="s">
        <v>37</v>
      </c>
      <c r="DA110" s="1115" t="s">
        <v>37</v>
      </c>
      <c r="DB110" s="652" t="s">
        <v>37</v>
      </c>
      <c r="DC110" s="699" t="s">
        <v>37</v>
      </c>
      <c r="DD110" s="652">
        <f t="shared" si="69"/>
        <v>8499.2659690207802</v>
      </c>
      <c r="DE110" s="103">
        <f t="shared" si="76"/>
        <v>1.4204030898976854E-2</v>
      </c>
      <c r="DF110" s="649" t="s">
        <v>37</v>
      </c>
      <c r="DG110" s="687" t="s">
        <v>37</v>
      </c>
      <c r="DH110" s="652">
        <f t="shared" si="70"/>
        <v>8499.2659690207802</v>
      </c>
      <c r="DI110" s="103">
        <f t="shared" si="77"/>
        <v>1.4204030898976854E-2</v>
      </c>
      <c r="DJ110" s="649" t="s">
        <v>37</v>
      </c>
      <c r="DK110" s="687" t="s">
        <v>37</v>
      </c>
      <c r="DL110" s="652" t="s">
        <v>37</v>
      </c>
      <c r="DM110" s="103" t="s">
        <v>37</v>
      </c>
      <c r="DN110" s="649" t="s">
        <v>37</v>
      </c>
      <c r="DO110" s="699" t="s">
        <v>37</v>
      </c>
      <c r="DP110" s="1116" t="s">
        <v>37</v>
      </c>
      <c r="DQ110" s="498" t="s">
        <v>37</v>
      </c>
    </row>
    <row r="111" spans="1:121" x14ac:dyDescent="0.3">
      <c r="A111" s="449"/>
      <c r="B111" s="1296" t="s">
        <v>92</v>
      </c>
      <c r="C111" s="1297"/>
      <c r="D111" s="473"/>
      <c r="E111" s="240"/>
      <c r="F111" s="474"/>
      <c r="G111" s="475"/>
      <c r="H111" s="238"/>
      <c r="I111" s="242"/>
      <c r="J111" s="238">
        <v>300738.09999999998</v>
      </c>
      <c r="K111" s="244">
        <v>285733.09999999998</v>
      </c>
      <c r="L111" s="244"/>
      <c r="M111" s="242"/>
      <c r="N111" s="238">
        <v>300738.09999999998</v>
      </c>
      <c r="O111" s="244">
        <v>285733.09999999998</v>
      </c>
      <c r="P111" s="244"/>
      <c r="Q111" s="242"/>
      <c r="R111" s="238">
        <v>0</v>
      </c>
      <c r="S111" s="244">
        <v>0</v>
      </c>
      <c r="T111" s="244"/>
      <c r="U111" s="242"/>
      <c r="V111" s="476"/>
      <c r="W111" s="477"/>
      <c r="X111" s="239"/>
      <c r="Y111" s="478"/>
      <c r="Z111" s="474"/>
      <c r="AA111" s="243"/>
      <c r="AB111" s="238"/>
      <c r="AC111" s="242"/>
      <c r="AD111" s="243">
        <v>271791.8</v>
      </c>
      <c r="AE111" s="243">
        <v>254724.7166486317</v>
      </c>
      <c r="AF111" s="463" t="s">
        <v>37</v>
      </c>
      <c r="AG111" s="464" t="s">
        <v>37</v>
      </c>
      <c r="AH111" s="243">
        <v>271791.8</v>
      </c>
      <c r="AI111" s="243">
        <v>254724.7166486317</v>
      </c>
      <c r="AJ111" s="463" t="s">
        <v>37</v>
      </c>
      <c r="AK111" s="464" t="s">
        <v>37</v>
      </c>
      <c r="AL111" s="463" t="s">
        <v>37</v>
      </c>
      <c r="AM111" s="464" t="s">
        <v>37</v>
      </c>
      <c r="AN111" s="463" t="s">
        <v>37</v>
      </c>
      <c r="AO111" s="464" t="s">
        <v>37</v>
      </c>
      <c r="AP111" s="463" t="s">
        <v>37</v>
      </c>
      <c r="AQ111" s="464" t="s">
        <v>37</v>
      </c>
      <c r="AR111" s="1117"/>
      <c r="AS111" s="1118"/>
      <c r="AT111" s="1119"/>
      <c r="AU111" s="1123"/>
      <c r="AV111" s="1121"/>
      <c r="AW111" s="1120"/>
      <c r="AX111" s="1122">
        <v>238875.5</v>
      </c>
      <c r="AY111" s="1123">
        <v>225198.15</v>
      </c>
      <c r="AZ111" s="1087" t="s">
        <v>37</v>
      </c>
      <c r="BA111" s="1086" t="s">
        <v>37</v>
      </c>
      <c r="BB111" s="1122">
        <v>238875.5</v>
      </c>
      <c r="BC111" s="1123">
        <v>225198.15</v>
      </c>
      <c r="BD111" s="1087" t="s">
        <v>37</v>
      </c>
      <c r="BE111" s="1086" t="s">
        <v>37</v>
      </c>
      <c r="BF111" s="1087" t="s">
        <v>37</v>
      </c>
      <c r="BG111" s="1086" t="s">
        <v>37</v>
      </c>
      <c r="BH111" s="1087" t="s">
        <v>37</v>
      </c>
      <c r="BI111" s="1086" t="s">
        <v>37</v>
      </c>
      <c r="BJ111" s="1088" t="s">
        <v>37</v>
      </c>
      <c r="BK111" s="1086" t="s">
        <v>37</v>
      </c>
      <c r="BL111" s="1117"/>
      <c r="BM111" s="1118"/>
      <c r="BN111" s="1119"/>
      <c r="BO111" s="1123"/>
      <c r="BP111" s="1121"/>
      <c r="BQ111" s="1120"/>
      <c r="BR111" s="1122">
        <v>246653.8</v>
      </c>
      <c r="BS111" s="1123">
        <v>259857.20764705882</v>
      </c>
      <c r="BT111" s="1087" t="s">
        <v>37</v>
      </c>
      <c r="BU111" s="1086" t="s">
        <v>37</v>
      </c>
      <c r="BV111" s="1123">
        <v>246653.8</v>
      </c>
      <c r="BW111" s="1123">
        <v>259857.20764705882</v>
      </c>
      <c r="BX111" s="1087" t="s">
        <v>37</v>
      </c>
      <c r="BY111" s="1086" t="s">
        <v>37</v>
      </c>
      <c r="BZ111" s="1087" t="s">
        <v>37</v>
      </c>
      <c r="CA111" s="1086" t="s">
        <v>37</v>
      </c>
      <c r="CB111" s="1087" t="s">
        <v>37</v>
      </c>
      <c r="CC111" s="1086" t="s">
        <v>37</v>
      </c>
      <c r="CD111" s="1087" t="s">
        <v>37</v>
      </c>
      <c r="CE111" s="1086" t="s">
        <v>37</v>
      </c>
      <c r="CF111" s="1089" t="s">
        <v>37</v>
      </c>
      <c r="CG111" s="1090" t="s">
        <v>37</v>
      </c>
      <c r="CH111" s="1091" t="s">
        <v>37</v>
      </c>
      <c r="CI111" s="1092" t="s">
        <v>37</v>
      </c>
      <c r="CJ111" s="1222"/>
      <c r="CK111" s="1223"/>
      <c r="CL111" s="837">
        <f t="shared" si="71"/>
        <v>1058059.2</v>
      </c>
      <c r="CM111" s="838">
        <f t="shared" si="72"/>
        <v>1025513.1742956906</v>
      </c>
      <c r="CN111" s="1093" t="s">
        <v>37</v>
      </c>
      <c r="CO111" s="1092" t="s">
        <v>37</v>
      </c>
      <c r="CP111" s="1093">
        <f t="shared" si="73"/>
        <v>1058059.2</v>
      </c>
      <c r="CQ111" s="1092">
        <f t="shared" si="74"/>
        <v>1025513.1742956906</v>
      </c>
      <c r="CR111" s="1093" t="s">
        <v>37</v>
      </c>
      <c r="CS111" s="1092" t="s">
        <v>37</v>
      </c>
      <c r="CT111" s="1093" t="s">
        <v>37</v>
      </c>
      <c r="CU111" s="1092" t="s">
        <v>37</v>
      </c>
      <c r="CV111" s="1093" t="s">
        <v>37</v>
      </c>
      <c r="CW111" s="1092" t="str">
        <f t="shared" si="75"/>
        <v>x</v>
      </c>
      <c r="CX111" s="1093" t="s">
        <v>37</v>
      </c>
      <c r="CY111" s="1094" t="s">
        <v>37</v>
      </c>
      <c r="CZ111" s="1095" t="s">
        <v>37</v>
      </c>
      <c r="DA111" s="1092" t="s">
        <v>37</v>
      </c>
      <c r="DB111" s="1093" t="s">
        <v>37</v>
      </c>
      <c r="DC111" s="1096" t="s">
        <v>37</v>
      </c>
      <c r="DD111" s="837">
        <f t="shared" si="69"/>
        <v>-32546.025704309344</v>
      </c>
      <c r="DE111" s="517">
        <f t="shared" si="76"/>
        <v>-3.076011786893337E-2</v>
      </c>
      <c r="DF111" s="836" t="s">
        <v>37</v>
      </c>
      <c r="DG111" s="838" t="s">
        <v>37</v>
      </c>
      <c r="DH111" s="837">
        <f t="shared" si="70"/>
        <v>-32546.025704309344</v>
      </c>
      <c r="DI111" s="517">
        <f t="shared" si="77"/>
        <v>-3.076011786893337E-2</v>
      </c>
      <c r="DJ111" s="836" t="s">
        <v>37</v>
      </c>
      <c r="DK111" s="838" t="s">
        <v>37</v>
      </c>
      <c r="DL111" s="837" t="s">
        <v>37</v>
      </c>
      <c r="DM111" s="517" t="s">
        <v>37</v>
      </c>
      <c r="DN111" s="836" t="s">
        <v>37</v>
      </c>
      <c r="DO111" s="835" t="s">
        <v>37</v>
      </c>
      <c r="DP111" s="1124" t="s">
        <v>37</v>
      </c>
      <c r="DQ111" s="519" t="s">
        <v>37</v>
      </c>
    </row>
    <row r="112" spans="1:121" x14ac:dyDescent="0.3">
      <c r="A112" s="448"/>
      <c r="B112" s="1298" t="s">
        <v>98</v>
      </c>
      <c r="C112" s="1299"/>
      <c r="D112" s="471">
        <v>2183.0000000000005</v>
      </c>
      <c r="E112" s="181">
        <v>2182.9999999999995</v>
      </c>
      <c r="F112" s="415">
        <v>0.99954212454212477</v>
      </c>
      <c r="G112" s="444">
        <v>0.99954212454212432</v>
      </c>
      <c r="H112" s="126" t="s">
        <v>37</v>
      </c>
      <c r="I112" s="187" t="s">
        <v>37</v>
      </c>
      <c r="J112" s="126">
        <v>214305.1</v>
      </c>
      <c r="K112" s="127">
        <v>199372.1</v>
      </c>
      <c r="L112" s="105" t="s">
        <v>37</v>
      </c>
      <c r="M112" s="187" t="s">
        <v>37</v>
      </c>
      <c r="N112" s="126">
        <v>214305.1</v>
      </c>
      <c r="O112" s="127">
        <v>199372.1</v>
      </c>
      <c r="P112" s="105" t="s">
        <v>37</v>
      </c>
      <c r="Q112" s="187" t="s">
        <v>37</v>
      </c>
      <c r="R112" s="126">
        <v>0</v>
      </c>
      <c r="S112" s="127">
        <v>0</v>
      </c>
      <c r="T112" s="105" t="s">
        <v>37</v>
      </c>
      <c r="U112" s="187" t="s">
        <v>37</v>
      </c>
      <c r="V112" s="307">
        <v>98.169995419147938</v>
      </c>
      <c r="W112" s="308">
        <v>91.329409070087053</v>
      </c>
      <c r="X112" s="306">
        <v>2184</v>
      </c>
      <c r="Y112" s="309">
        <v>2184</v>
      </c>
      <c r="Z112" s="415">
        <v>1</v>
      </c>
      <c r="AA112" s="444">
        <v>1</v>
      </c>
      <c r="AB112" s="126" t="s">
        <v>37</v>
      </c>
      <c r="AC112" s="187" t="s">
        <v>37</v>
      </c>
      <c r="AD112" s="127">
        <v>185358.8</v>
      </c>
      <c r="AE112" s="127">
        <v>169858.59999999998</v>
      </c>
      <c r="AF112" s="126" t="s">
        <v>37</v>
      </c>
      <c r="AG112" s="187" t="s">
        <v>37</v>
      </c>
      <c r="AH112" s="127">
        <v>185358.8</v>
      </c>
      <c r="AI112" s="127">
        <v>169858.59999999998</v>
      </c>
      <c r="AJ112" s="126" t="s">
        <v>37</v>
      </c>
      <c r="AK112" s="187" t="s">
        <v>37</v>
      </c>
      <c r="AL112" s="126" t="s">
        <v>37</v>
      </c>
      <c r="AM112" s="187" t="s">
        <v>37</v>
      </c>
      <c r="AN112" s="126" t="s">
        <v>37</v>
      </c>
      <c r="AO112" s="187" t="s">
        <v>37</v>
      </c>
      <c r="AP112" s="307">
        <v>84.871245421245419</v>
      </c>
      <c r="AQ112" s="308">
        <v>77.77408424908424</v>
      </c>
      <c r="AR112" s="1101">
        <v>2208.0000000000005</v>
      </c>
      <c r="AS112" s="1102">
        <v>2208</v>
      </c>
      <c r="AT112" s="1103">
        <v>1.0000000000000002</v>
      </c>
      <c r="AU112" s="1104">
        <v>1</v>
      </c>
      <c r="AV112" s="1105" t="s">
        <v>37</v>
      </c>
      <c r="AW112" s="1106" t="s">
        <v>37</v>
      </c>
      <c r="AX112" s="1107">
        <v>148227.5</v>
      </c>
      <c r="AY112" s="1108">
        <v>136279.13999999998</v>
      </c>
      <c r="AZ112" s="1105" t="s">
        <v>37</v>
      </c>
      <c r="BA112" s="1106" t="s">
        <v>37</v>
      </c>
      <c r="BB112" s="1107">
        <v>148227.5</v>
      </c>
      <c r="BC112" s="1108">
        <v>136279.13999999998</v>
      </c>
      <c r="BD112" s="1105" t="s">
        <v>37</v>
      </c>
      <c r="BE112" s="1106" t="s">
        <v>37</v>
      </c>
      <c r="BF112" s="1105" t="s">
        <v>37</v>
      </c>
      <c r="BG112" s="1106" t="s">
        <v>37</v>
      </c>
      <c r="BH112" s="1105" t="s">
        <v>37</v>
      </c>
      <c r="BI112" s="1106" t="s">
        <v>37</v>
      </c>
      <c r="BJ112" s="1109">
        <v>67.13201992753622</v>
      </c>
      <c r="BK112" s="1110">
        <v>61.720624999999991</v>
      </c>
      <c r="BL112" s="1101">
        <v>2209.0000000000005</v>
      </c>
      <c r="BM112" s="1102">
        <v>2209</v>
      </c>
      <c r="BN112" s="1103">
        <v>1.0000000000000002</v>
      </c>
      <c r="BO112" s="1104">
        <v>1</v>
      </c>
      <c r="BP112" s="1105" t="s">
        <v>37</v>
      </c>
      <c r="BQ112" s="1106" t="s">
        <v>37</v>
      </c>
      <c r="BR112" s="1107">
        <v>156005.79999999999</v>
      </c>
      <c r="BS112" s="1108">
        <v>163439.20764705882</v>
      </c>
      <c r="BT112" s="1105" t="s">
        <v>37</v>
      </c>
      <c r="BU112" s="1106" t="s">
        <v>37</v>
      </c>
      <c r="BV112" s="1108">
        <v>156005.79999999999</v>
      </c>
      <c r="BW112" s="1108">
        <v>163439.20764705882</v>
      </c>
      <c r="BX112" s="1105" t="s">
        <v>37</v>
      </c>
      <c r="BY112" s="1106" t="s">
        <v>37</v>
      </c>
      <c r="BZ112" s="1105" t="s">
        <v>37</v>
      </c>
      <c r="CA112" s="1106" t="s">
        <v>37</v>
      </c>
      <c r="CB112" s="1105" t="s">
        <v>37</v>
      </c>
      <c r="CC112" s="1106" t="s">
        <v>37</v>
      </c>
      <c r="CD112" s="1109">
        <v>70.622815753734699</v>
      </c>
      <c r="CE112" s="1110">
        <v>73.987871275264297</v>
      </c>
      <c r="CF112" s="655">
        <f>CF17+CF23+CF37+CF43+CF54+CF60+CF70+CF75+CF81+CF87</f>
        <v>8784</v>
      </c>
      <c r="CG112" s="1111">
        <f>CG17+CG23+CG37+CG43+CG54+CG60+CG70+CG75+CG81+CG87</f>
        <v>8784</v>
      </c>
      <c r="CH112" s="1112">
        <f>CF112/8784</f>
        <v>1</v>
      </c>
      <c r="CI112" s="692">
        <f>CG112/8784</f>
        <v>1</v>
      </c>
      <c r="CJ112" s="1220" t="s">
        <v>37</v>
      </c>
      <c r="CK112" s="1221" t="s">
        <v>37</v>
      </c>
      <c r="CL112" s="652">
        <f t="shared" si="71"/>
        <v>703897.2</v>
      </c>
      <c r="CM112" s="687">
        <f t="shared" si="72"/>
        <v>668949.04764705873</v>
      </c>
      <c r="CN112" s="652" t="s">
        <v>37</v>
      </c>
      <c r="CO112" s="687" t="s">
        <v>37</v>
      </c>
      <c r="CP112" s="652">
        <f t="shared" si="73"/>
        <v>703897.2</v>
      </c>
      <c r="CQ112" s="687">
        <f t="shared" si="74"/>
        <v>668949.04764705873</v>
      </c>
      <c r="CR112" s="652" t="s">
        <v>37</v>
      </c>
      <c r="CS112" s="687" t="s">
        <v>37</v>
      </c>
      <c r="CT112" s="652" t="s">
        <v>37</v>
      </c>
      <c r="CU112" s="687" t="s">
        <v>37</v>
      </c>
      <c r="CV112" s="652" t="s">
        <v>37</v>
      </c>
      <c r="CW112" s="687" t="str">
        <f t="shared" si="75"/>
        <v>x</v>
      </c>
      <c r="CX112" s="652">
        <f>CL112/CF112</f>
        <v>80.134016393442622</v>
      </c>
      <c r="CY112" s="1113">
        <f>CM112/CG112</f>
        <v>76.15540159916425</v>
      </c>
      <c r="CZ112" s="1114">
        <f>CG112-CF112</f>
        <v>0</v>
      </c>
      <c r="DA112" s="1115">
        <f>CI112-CH112</f>
        <v>0</v>
      </c>
      <c r="DB112" s="652" t="s">
        <v>37</v>
      </c>
      <c r="DC112" s="699" t="s">
        <v>37</v>
      </c>
      <c r="DD112" s="652">
        <f t="shared" si="69"/>
        <v>-34948.152352941222</v>
      </c>
      <c r="DE112" s="103">
        <f t="shared" si="76"/>
        <v>-4.9649511822097356E-2</v>
      </c>
      <c r="DF112" s="649" t="s">
        <v>37</v>
      </c>
      <c r="DG112" s="687" t="s">
        <v>37</v>
      </c>
      <c r="DH112" s="652">
        <f t="shared" si="70"/>
        <v>-34948.152352941222</v>
      </c>
      <c r="DI112" s="103">
        <f t="shared" si="77"/>
        <v>-4.9649511822097356E-2</v>
      </c>
      <c r="DJ112" s="649" t="s">
        <v>37</v>
      </c>
      <c r="DK112" s="687" t="s">
        <v>37</v>
      </c>
      <c r="DL112" s="652" t="s">
        <v>37</v>
      </c>
      <c r="DM112" s="103" t="s">
        <v>37</v>
      </c>
      <c r="DN112" s="649" t="s">
        <v>37</v>
      </c>
      <c r="DO112" s="699" t="s">
        <v>37</v>
      </c>
      <c r="DP112" s="1116">
        <f>CY112-CX112</f>
        <v>-3.9786147942783714</v>
      </c>
      <c r="DQ112" s="498">
        <f>DP112/CX112</f>
        <v>-4.9649511822097342E-2</v>
      </c>
    </row>
    <row r="113" spans="1:140" x14ac:dyDescent="0.3">
      <c r="A113" s="448"/>
      <c r="B113" s="1298" t="s">
        <v>89</v>
      </c>
      <c r="C113" s="1299"/>
      <c r="D113" s="471" t="s">
        <v>37</v>
      </c>
      <c r="E113" s="181" t="s">
        <v>37</v>
      </c>
      <c r="F113" s="415" t="s">
        <v>37</v>
      </c>
      <c r="G113" s="444" t="s">
        <v>37</v>
      </c>
      <c r="H113" s="126" t="s">
        <v>37</v>
      </c>
      <c r="I113" s="187" t="s">
        <v>37</v>
      </c>
      <c r="J113" s="126">
        <v>86433</v>
      </c>
      <c r="K113" s="127">
        <v>86361</v>
      </c>
      <c r="L113" s="105" t="s">
        <v>37</v>
      </c>
      <c r="M113" s="187" t="s">
        <v>37</v>
      </c>
      <c r="N113" s="126">
        <v>86433</v>
      </c>
      <c r="O113" s="127">
        <v>86361</v>
      </c>
      <c r="P113" s="105" t="s">
        <v>37</v>
      </c>
      <c r="Q113" s="187" t="s">
        <v>37</v>
      </c>
      <c r="R113" s="126">
        <v>0</v>
      </c>
      <c r="S113" s="127">
        <v>0</v>
      </c>
      <c r="T113" s="105" t="s">
        <v>37</v>
      </c>
      <c r="U113" s="187" t="s">
        <v>37</v>
      </c>
      <c r="V113" s="472" t="s">
        <v>37</v>
      </c>
      <c r="W113" s="472" t="s">
        <v>37</v>
      </c>
      <c r="X113" s="306"/>
      <c r="Y113" s="309"/>
      <c r="Z113" s="415"/>
      <c r="AA113" s="127"/>
      <c r="AB113" s="126" t="s">
        <v>37</v>
      </c>
      <c r="AC113" s="187" t="s">
        <v>37</v>
      </c>
      <c r="AD113" s="127">
        <v>86433</v>
      </c>
      <c r="AE113" s="127">
        <v>84866.116648631723</v>
      </c>
      <c r="AF113" s="126" t="s">
        <v>37</v>
      </c>
      <c r="AG113" s="187" t="s">
        <v>37</v>
      </c>
      <c r="AH113" s="127">
        <v>86433</v>
      </c>
      <c r="AI113" s="127">
        <v>84866.116648631723</v>
      </c>
      <c r="AJ113" s="126" t="s">
        <v>37</v>
      </c>
      <c r="AK113" s="187" t="s">
        <v>37</v>
      </c>
      <c r="AL113" s="126" t="s">
        <v>37</v>
      </c>
      <c r="AM113" s="187" t="s">
        <v>37</v>
      </c>
      <c r="AN113" s="126" t="s">
        <v>37</v>
      </c>
      <c r="AO113" s="187" t="s">
        <v>37</v>
      </c>
      <c r="AP113" s="307"/>
      <c r="AQ113" s="308"/>
      <c r="AR113" s="1101"/>
      <c r="AS113" s="1102"/>
      <c r="AT113" s="1103"/>
      <c r="AU113" s="1108"/>
      <c r="AV113" s="1105" t="s">
        <v>37</v>
      </c>
      <c r="AW113" s="1106" t="s">
        <v>37</v>
      </c>
      <c r="AX113" s="1107">
        <v>90648</v>
      </c>
      <c r="AY113" s="1108">
        <v>88919.010000000009</v>
      </c>
      <c r="AZ113" s="1105" t="s">
        <v>37</v>
      </c>
      <c r="BA113" s="1106" t="s">
        <v>37</v>
      </c>
      <c r="BB113" s="1107">
        <v>90648</v>
      </c>
      <c r="BC113" s="1108">
        <v>88919.010000000009</v>
      </c>
      <c r="BD113" s="1105" t="s">
        <v>37</v>
      </c>
      <c r="BE113" s="1106" t="s">
        <v>37</v>
      </c>
      <c r="BF113" s="1105" t="s">
        <v>37</v>
      </c>
      <c r="BG113" s="1106" t="s">
        <v>37</v>
      </c>
      <c r="BH113" s="1105" t="s">
        <v>37</v>
      </c>
      <c r="BI113" s="1106" t="s">
        <v>37</v>
      </c>
      <c r="BJ113" s="1109" t="s">
        <v>37</v>
      </c>
      <c r="BK113" s="1110" t="s">
        <v>37</v>
      </c>
      <c r="BL113" s="1101"/>
      <c r="BM113" s="1102"/>
      <c r="BN113" s="1103"/>
      <c r="BO113" s="1108"/>
      <c r="BP113" s="1105" t="s">
        <v>37</v>
      </c>
      <c r="BQ113" s="1106" t="s">
        <v>37</v>
      </c>
      <c r="BR113" s="1107">
        <v>90648</v>
      </c>
      <c r="BS113" s="1108">
        <v>96418</v>
      </c>
      <c r="BT113" s="1105" t="s">
        <v>37</v>
      </c>
      <c r="BU113" s="1106" t="s">
        <v>37</v>
      </c>
      <c r="BV113" s="1108">
        <v>90648</v>
      </c>
      <c r="BW113" s="1108">
        <v>96418</v>
      </c>
      <c r="BX113" s="1105" t="s">
        <v>37</v>
      </c>
      <c r="BY113" s="1106" t="s">
        <v>37</v>
      </c>
      <c r="BZ113" s="1105" t="s">
        <v>37</v>
      </c>
      <c r="CA113" s="1106" t="s">
        <v>37</v>
      </c>
      <c r="CB113" s="1105" t="s">
        <v>37</v>
      </c>
      <c r="CC113" s="1106" t="s">
        <v>37</v>
      </c>
      <c r="CD113" s="1109"/>
      <c r="CE113" s="1110"/>
      <c r="CF113" s="655" t="s">
        <v>37</v>
      </c>
      <c r="CG113" s="1111" t="s">
        <v>37</v>
      </c>
      <c r="CH113" s="1112" t="s">
        <v>37</v>
      </c>
      <c r="CI113" s="649" t="s">
        <v>37</v>
      </c>
      <c r="CJ113" s="1220" t="s">
        <v>37</v>
      </c>
      <c r="CK113" s="1221" t="s">
        <v>37</v>
      </c>
      <c r="CL113" s="652">
        <f t="shared" si="71"/>
        <v>354162</v>
      </c>
      <c r="CM113" s="687">
        <f t="shared" si="72"/>
        <v>356564.12664863176</v>
      </c>
      <c r="CN113" s="652" t="s">
        <v>37</v>
      </c>
      <c r="CO113" s="687" t="s">
        <v>37</v>
      </c>
      <c r="CP113" s="652">
        <f t="shared" si="73"/>
        <v>354162</v>
      </c>
      <c r="CQ113" s="687">
        <f t="shared" si="74"/>
        <v>356564.12664863176</v>
      </c>
      <c r="CR113" s="652" t="s">
        <v>37</v>
      </c>
      <c r="CS113" s="687" t="s">
        <v>37</v>
      </c>
      <c r="CT113" s="652" t="s">
        <v>37</v>
      </c>
      <c r="CU113" s="687" t="s">
        <v>37</v>
      </c>
      <c r="CV113" s="652" t="s">
        <v>37</v>
      </c>
      <c r="CW113" s="687" t="str">
        <f t="shared" si="75"/>
        <v>x</v>
      </c>
      <c r="CX113" s="652" t="s">
        <v>37</v>
      </c>
      <c r="CY113" s="1113" t="s">
        <v>37</v>
      </c>
      <c r="CZ113" s="1114" t="s">
        <v>37</v>
      </c>
      <c r="DA113" s="1115" t="s">
        <v>37</v>
      </c>
      <c r="DB113" s="652" t="s">
        <v>37</v>
      </c>
      <c r="DC113" s="699" t="s">
        <v>37</v>
      </c>
      <c r="DD113" s="652">
        <f t="shared" si="69"/>
        <v>2402.1266486317618</v>
      </c>
      <c r="DE113" s="103">
        <f t="shared" si="76"/>
        <v>6.7825646134587044E-3</v>
      </c>
      <c r="DF113" s="649" t="s">
        <v>37</v>
      </c>
      <c r="DG113" s="687" t="s">
        <v>37</v>
      </c>
      <c r="DH113" s="652">
        <f t="shared" si="70"/>
        <v>2402.1266486317618</v>
      </c>
      <c r="DI113" s="103">
        <f t="shared" si="77"/>
        <v>6.7825646134587044E-3</v>
      </c>
      <c r="DJ113" s="649" t="s">
        <v>37</v>
      </c>
      <c r="DK113" s="687" t="s">
        <v>37</v>
      </c>
      <c r="DL113" s="652" t="s">
        <v>37</v>
      </c>
      <c r="DM113" s="103" t="s">
        <v>37</v>
      </c>
      <c r="DN113" s="649" t="s">
        <v>37</v>
      </c>
      <c r="DO113" s="699" t="s">
        <v>37</v>
      </c>
      <c r="DP113" s="1116" t="s">
        <v>37</v>
      </c>
      <c r="DQ113" s="498" t="s">
        <v>37</v>
      </c>
    </row>
    <row r="114" spans="1:140" x14ac:dyDescent="0.3">
      <c r="A114" s="449"/>
      <c r="B114" s="1296" t="s">
        <v>93</v>
      </c>
      <c r="C114" s="1297"/>
      <c r="D114" s="473"/>
      <c r="E114" s="240"/>
      <c r="F114" s="474"/>
      <c r="G114" s="475"/>
      <c r="H114" s="238"/>
      <c r="I114" s="242"/>
      <c r="J114" s="238">
        <v>369501.2</v>
      </c>
      <c r="K114" s="244">
        <v>356102.38742138364</v>
      </c>
      <c r="L114" s="244"/>
      <c r="M114" s="242"/>
      <c r="N114" s="238">
        <v>363692.2</v>
      </c>
      <c r="O114" s="244">
        <v>349412.38742138364</v>
      </c>
      <c r="P114" s="244"/>
      <c r="Q114" s="242"/>
      <c r="R114" s="238">
        <v>5809</v>
      </c>
      <c r="S114" s="244">
        <v>6690</v>
      </c>
      <c r="T114" s="244"/>
      <c r="U114" s="242"/>
      <c r="V114" s="476"/>
      <c r="W114" s="477"/>
      <c r="X114" s="239"/>
      <c r="Y114" s="478"/>
      <c r="Z114" s="474"/>
      <c r="AA114" s="243"/>
      <c r="AB114" s="238"/>
      <c r="AC114" s="242"/>
      <c r="AD114" s="243">
        <v>356856</v>
      </c>
      <c r="AE114" s="243">
        <v>337337.70953864581</v>
      </c>
      <c r="AF114" s="463" t="s">
        <v>37</v>
      </c>
      <c r="AG114" s="464" t="s">
        <v>37</v>
      </c>
      <c r="AH114" s="243">
        <v>351047</v>
      </c>
      <c r="AI114" s="243">
        <v>331342.52953864582</v>
      </c>
      <c r="AJ114" s="463" t="s">
        <v>37</v>
      </c>
      <c r="AK114" s="464" t="s">
        <v>37</v>
      </c>
      <c r="AL114" s="238">
        <v>5809</v>
      </c>
      <c r="AM114" s="242">
        <v>5995.18</v>
      </c>
      <c r="AN114" s="463" t="s">
        <v>37</v>
      </c>
      <c r="AO114" s="464" t="s">
        <v>37</v>
      </c>
      <c r="AP114" s="463" t="s">
        <v>37</v>
      </c>
      <c r="AQ114" s="464" t="s">
        <v>37</v>
      </c>
      <c r="AR114" s="1117"/>
      <c r="AS114" s="1118"/>
      <c r="AT114" s="1119"/>
      <c r="AU114" s="1123"/>
      <c r="AV114" s="1121"/>
      <c r="AW114" s="1120"/>
      <c r="AX114" s="1122">
        <v>354307.2</v>
      </c>
      <c r="AY114" s="1123">
        <v>349647.65458375128</v>
      </c>
      <c r="AZ114" s="1087" t="s">
        <v>37</v>
      </c>
      <c r="BA114" s="1086" t="s">
        <v>37</v>
      </c>
      <c r="BB114" s="1122">
        <v>346215.2</v>
      </c>
      <c r="BC114" s="1123">
        <v>347748.70458375127</v>
      </c>
      <c r="BD114" s="1087" t="s">
        <v>37</v>
      </c>
      <c r="BE114" s="1086" t="s">
        <v>37</v>
      </c>
      <c r="BF114" s="1121">
        <v>8092</v>
      </c>
      <c r="BG114" s="1120">
        <v>1898.95</v>
      </c>
      <c r="BH114" s="1087" t="s">
        <v>37</v>
      </c>
      <c r="BI114" s="1086" t="s">
        <v>37</v>
      </c>
      <c r="BJ114" s="1088" t="s">
        <v>37</v>
      </c>
      <c r="BK114" s="1086" t="s">
        <v>37</v>
      </c>
      <c r="BL114" s="1117"/>
      <c r="BM114" s="1118"/>
      <c r="BN114" s="1119"/>
      <c r="BO114" s="1123"/>
      <c r="BP114" s="1121"/>
      <c r="BQ114" s="1120"/>
      <c r="BR114" s="1122">
        <v>353043.4</v>
      </c>
      <c r="BS114" s="1123">
        <v>368614.82715793472</v>
      </c>
      <c r="BT114" s="1087" t="s">
        <v>37</v>
      </c>
      <c r="BU114" s="1086" t="s">
        <v>37</v>
      </c>
      <c r="BV114" s="1123">
        <v>347234.4</v>
      </c>
      <c r="BW114" s="1123">
        <v>358240.82715793472</v>
      </c>
      <c r="BX114" s="1087" t="s">
        <v>37</v>
      </c>
      <c r="BY114" s="1086" t="s">
        <v>37</v>
      </c>
      <c r="BZ114" s="1121">
        <v>5809</v>
      </c>
      <c r="CA114" s="1120">
        <v>10374</v>
      </c>
      <c r="CB114" s="1087" t="s">
        <v>37</v>
      </c>
      <c r="CC114" s="1086" t="s">
        <v>37</v>
      </c>
      <c r="CD114" s="1087" t="s">
        <v>37</v>
      </c>
      <c r="CE114" s="1086" t="s">
        <v>37</v>
      </c>
      <c r="CF114" s="1089" t="s">
        <v>37</v>
      </c>
      <c r="CG114" s="1090" t="s">
        <v>37</v>
      </c>
      <c r="CH114" s="1091" t="s">
        <v>37</v>
      </c>
      <c r="CI114" s="1092" t="s">
        <v>37</v>
      </c>
      <c r="CJ114" s="1222"/>
      <c r="CK114" s="1223"/>
      <c r="CL114" s="837">
        <f t="shared" si="71"/>
        <v>1433707.7999999998</v>
      </c>
      <c r="CM114" s="838">
        <f t="shared" si="72"/>
        <v>1411702.5787017155</v>
      </c>
      <c r="CN114" s="1093" t="s">
        <v>37</v>
      </c>
      <c r="CO114" s="1092" t="s">
        <v>37</v>
      </c>
      <c r="CP114" s="1093">
        <f t="shared" si="73"/>
        <v>1408188.7999999998</v>
      </c>
      <c r="CQ114" s="1092">
        <f t="shared" si="74"/>
        <v>1386744.4487017153</v>
      </c>
      <c r="CR114" s="1093" t="s">
        <v>37</v>
      </c>
      <c r="CS114" s="1092" t="s">
        <v>37</v>
      </c>
      <c r="CT114" s="1093">
        <f>R114+AL114+BF114+BZ114</f>
        <v>25519</v>
      </c>
      <c r="CU114" s="1092">
        <f>S114+AM114+BG114+CA114</f>
        <v>24958.13</v>
      </c>
      <c r="CV114" s="837" t="s">
        <v>37</v>
      </c>
      <c r="CW114" s="838" t="str">
        <f t="shared" si="75"/>
        <v>x</v>
      </c>
      <c r="CX114" s="1093" t="s">
        <v>37</v>
      </c>
      <c r="CY114" s="1094" t="s">
        <v>37</v>
      </c>
      <c r="CZ114" s="1095" t="s">
        <v>37</v>
      </c>
      <c r="DA114" s="1092" t="s">
        <v>37</v>
      </c>
      <c r="DB114" s="1093" t="s">
        <v>37</v>
      </c>
      <c r="DC114" s="1096" t="s">
        <v>37</v>
      </c>
      <c r="DD114" s="837">
        <f t="shared" si="69"/>
        <v>-22005.221298284363</v>
      </c>
      <c r="DE114" s="517">
        <f t="shared" si="76"/>
        <v>-1.5348470098498709E-2</v>
      </c>
      <c r="DF114" s="836" t="s">
        <v>37</v>
      </c>
      <c r="DG114" s="838" t="s">
        <v>37</v>
      </c>
      <c r="DH114" s="837">
        <f t="shared" si="70"/>
        <v>-21444.351298284484</v>
      </c>
      <c r="DI114" s="517">
        <f t="shared" si="77"/>
        <v>-1.5228321158558062E-2</v>
      </c>
      <c r="DJ114" s="836" t="s">
        <v>37</v>
      </c>
      <c r="DK114" s="838" t="s">
        <v>37</v>
      </c>
      <c r="DL114" s="837">
        <f>CU114-CT114</f>
        <v>-560.86999999999898</v>
      </c>
      <c r="DM114" s="517" t="s">
        <v>37</v>
      </c>
      <c r="DN114" s="836" t="s">
        <v>37</v>
      </c>
      <c r="DO114" s="835" t="s">
        <v>37</v>
      </c>
      <c r="DP114" s="1124" t="s">
        <v>37</v>
      </c>
      <c r="DQ114" s="519" t="s">
        <v>37</v>
      </c>
    </row>
    <row r="115" spans="1:140" ht="34.950000000000003" customHeight="1" x14ac:dyDescent="0.3">
      <c r="A115" s="448"/>
      <c r="B115" s="1298" t="s">
        <v>98</v>
      </c>
      <c r="C115" s="1299"/>
      <c r="D115" s="471">
        <v>2183</v>
      </c>
      <c r="E115" s="181">
        <v>2183.0000000000009</v>
      </c>
      <c r="F115" s="415">
        <v>0.99954212454212454</v>
      </c>
      <c r="G115" s="444">
        <v>0.99954212454212499</v>
      </c>
      <c r="H115" s="126" t="s">
        <v>37</v>
      </c>
      <c r="I115" s="187" t="s">
        <v>37</v>
      </c>
      <c r="J115" s="126">
        <v>294974.2</v>
      </c>
      <c r="K115" s="127">
        <v>279901.38742138364</v>
      </c>
      <c r="L115" s="105" t="s">
        <v>37</v>
      </c>
      <c r="M115" s="187" t="s">
        <v>37</v>
      </c>
      <c r="N115" s="126">
        <v>289165.2</v>
      </c>
      <c r="O115" s="127">
        <v>273211.38742138364</v>
      </c>
      <c r="P115" s="105" t="s">
        <v>37</v>
      </c>
      <c r="Q115" s="187" t="s">
        <v>37</v>
      </c>
      <c r="R115" s="126">
        <v>5809</v>
      </c>
      <c r="S115" s="127">
        <v>6690</v>
      </c>
      <c r="T115" s="105" t="s">
        <v>37</v>
      </c>
      <c r="U115" s="187" t="s">
        <v>37</v>
      </c>
      <c r="V115" s="307">
        <v>135.12331653687588</v>
      </c>
      <c r="W115" s="308">
        <v>128.2186841142389</v>
      </c>
      <c r="X115" s="306">
        <v>2184</v>
      </c>
      <c r="Y115" s="309">
        <v>2184.0000000000005</v>
      </c>
      <c r="Z115" s="415">
        <v>1</v>
      </c>
      <c r="AA115" s="444">
        <v>1.0000000000000002</v>
      </c>
      <c r="AB115" s="126" t="s">
        <v>37</v>
      </c>
      <c r="AC115" s="187" t="s">
        <v>37</v>
      </c>
      <c r="AD115" s="127">
        <v>282329</v>
      </c>
      <c r="AE115" s="127">
        <v>264161.51619047619</v>
      </c>
      <c r="AF115" s="126" t="s">
        <v>37</v>
      </c>
      <c r="AG115" s="187" t="s">
        <v>37</v>
      </c>
      <c r="AH115" s="127">
        <v>276520</v>
      </c>
      <c r="AI115" s="127">
        <v>258166.3361904762</v>
      </c>
      <c r="AJ115" s="126" t="s">
        <v>37</v>
      </c>
      <c r="AK115" s="187" t="s">
        <v>37</v>
      </c>
      <c r="AL115" s="126">
        <v>5809</v>
      </c>
      <c r="AM115" s="187">
        <v>5995.18</v>
      </c>
      <c r="AN115" s="126" t="s">
        <v>37</v>
      </c>
      <c r="AO115" s="187" t="s">
        <v>37</v>
      </c>
      <c r="AP115" s="307">
        <v>129.27152014652015</v>
      </c>
      <c r="AQ115" s="308">
        <v>120.95307517878943</v>
      </c>
      <c r="AR115" s="1101">
        <v>2207.9999999999995</v>
      </c>
      <c r="AS115" s="1102">
        <v>2207.9999999999995</v>
      </c>
      <c r="AT115" s="1103">
        <v>0.99999999999999978</v>
      </c>
      <c r="AU115" s="1104">
        <v>0.99999999999999978</v>
      </c>
      <c r="AV115" s="1105" t="s">
        <v>37</v>
      </c>
      <c r="AW115" s="1106" t="s">
        <v>37</v>
      </c>
      <c r="AX115" s="1107">
        <v>276145.2</v>
      </c>
      <c r="AY115" s="1108">
        <v>271189.70458375127</v>
      </c>
      <c r="AZ115" s="1105" t="s">
        <v>37</v>
      </c>
      <c r="BA115" s="1106" t="s">
        <v>37</v>
      </c>
      <c r="BB115" s="1107">
        <v>268053.2</v>
      </c>
      <c r="BC115" s="1108">
        <v>269290.75458375126</v>
      </c>
      <c r="BD115" s="1105" t="s">
        <v>37</v>
      </c>
      <c r="BE115" s="1106" t="s">
        <v>37</v>
      </c>
      <c r="BF115" s="1105">
        <v>8092</v>
      </c>
      <c r="BG115" s="1106">
        <v>1898.95</v>
      </c>
      <c r="BH115" s="1105" t="s">
        <v>37</v>
      </c>
      <c r="BI115" s="1106" t="s">
        <v>37</v>
      </c>
      <c r="BJ115" s="1109">
        <v>125.06576086956525</v>
      </c>
      <c r="BK115" s="1110">
        <v>122.82142417742361</v>
      </c>
      <c r="BL115" s="1101">
        <v>2209</v>
      </c>
      <c r="BM115" s="1102">
        <v>2209</v>
      </c>
      <c r="BN115" s="1103">
        <v>1</v>
      </c>
      <c r="BO115" s="1104">
        <v>1</v>
      </c>
      <c r="BP115" s="1105" t="s">
        <v>37</v>
      </c>
      <c r="BQ115" s="1106" t="s">
        <v>37</v>
      </c>
      <c r="BR115" s="1107">
        <v>274881.40000000002</v>
      </c>
      <c r="BS115" s="1108">
        <v>283539.82715793472</v>
      </c>
      <c r="BT115" s="1105" t="s">
        <v>37</v>
      </c>
      <c r="BU115" s="1106" t="s">
        <v>37</v>
      </c>
      <c r="BV115" s="1108">
        <v>269072.40000000002</v>
      </c>
      <c r="BW115" s="1108">
        <v>273165.82715793472</v>
      </c>
      <c r="BX115" s="1105" t="s">
        <v>37</v>
      </c>
      <c r="BY115" s="1106" t="s">
        <v>37</v>
      </c>
      <c r="BZ115" s="1105">
        <v>5809</v>
      </c>
      <c r="CA115" s="1106">
        <v>10374</v>
      </c>
      <c r="CB115" s="1105" t="s">
        <v>37</v>
      </c>
      <c r="CC115" s="1106" t="s">
        <v>37</v>
      </c>
      <c r="CD115" s="1109">
        <v>124.43703033046629</v>
      </c>
      <c r="CE115" s="1110">
        <v>128.35664425438421</v>
      </c>
      <c r="CF115" s="655">
        <f>CF18+CF24+CF32+CF38+CF44+CF49+CF55+CF61+CF71+CF76+CF82+CF88+CF69</f>
        <v>8784.0000000000018</v>
      </c>
      <c r="CG115" s="1111">
        <f>CG18+CG24+CG32+CG38+CG44+CG49+CG55+CG61+CG71+CG76+CG82+CG88+CG69</f>
        <v>8784.0000000000018</v>
      </c>
      <c r="CH115" s="1112">
        <f>CF115/8784</f>
        <v>1.0000000000000002</v>
      </c>
      <c r="CI115" s="692">
        <f>CG115/8784</f>
        <v>1.0000000000000002</v>
      </c>
      <c r="CJ115" s="1220" t="s">
        <v>37</v>
      </c>
      <c r="CK115" s="1221" t="s">
        <v>37</v>
      </c>
      <c r="CL115" s="652">
        <f t="shared" si="71"/>
        <v>1128329.7999999998</v>
      </c>
      <c r="CM115" s="687">
        <f t="shared" si="72"/>
        <v>1098792.4353535457</v>
      </c>
      <c r="CN115" s="652" t="s">
        <v>37</v>
      </c>
      <c r="CO115" s="687" t="s">
        <v>37</v>
      </c>
      <c r="CP115" s="652">
        <f t="shared" si="73"/>
        <v>1102810.7999999998</v>
      </c>
      <c r="CQ115" s="687">
        <f t="shared" si="74"/>
        <v>1073834.3053535458</v>
      </c>
      <c r="CR115" s="652" t="s">
        <v>37</v>
      </c>
      <c r="CS115" s="687" t="s">
        <v>37</v>
      </c>
      <c r="CT115" s="652">
        <f>R115+AL115+BF115+BZ115</f>
        <v>25519</v>
      </c>
      <c r="CU115" s="687">
        <f>S115+AM115+BG115+CA115</f>
        <v>24958.13</v>
      </c>
      <c r="CV115" s="652" t="s">
        <v>37</v>
      </c>
      <c r="CW115" s="687" t="str">
        <f t="shared" si="75"/>
        <v>x</v>
      </c>
      <c r="CX115" s="652">
        <f>CL115/CF115</f>
        <v>128.45284608378867</v>
      </c>
      <c r="CY115" s="1113">
        <f>CM115/CG115</f>
        <v>125.09021349653295</v>
      </c>
      <c r="CZ115" s="1114">
        <f>CG115-CF115</f>
        <v>0</v>
      </c>
      <c r="DA115" s="1115">
        <f>CI115-CH115</f>
        <v>0</v>
      </c>
      <c r="DB115" s="652" t="s">
        <v>37</v>
      </c>
      <c r="DC115" s="699" t="s">
        <v>37</v>
      </c>
      <c r="DD115" s="652">
        <f t="shared" si="69"/>
        <v>-29537.364646454109</v>
      </c>
      <c r="DE115" s="103">
        <f t="shared" si="76"/>
        <v>-2.6177953153815589E-2</v>
      </c>
      <c r="DF115" s="649" t="s">
        <v>37</v>
      </c>
      <c r="DG115" s="687" t="s">
        <v>37</v>
      </c>
      <c r="DH115" s="652">
        <f t="shared" si="70"/>
        <v>-28976.494646453997</v>
      </c>
      <c r="DI115" s="103">
        <f t="shared" si="77"/>
        <v>-2.6275127743085217E-2</v>
      </c>
      <c r="DJ115" s="649" t="s">
        <v>37</v>
      </c>
      <c r="DK115" s="687" t="s">
        <v>37</v>
      </c>
      <c r="DL115" s="652">
        <f>CU115-CT115</f>
        <v>-560.86999999999898</v>
      </c>
      <c r="DM115" s="103">
        <f>DL115/CT115</f>
        <v>-2.1978525804302637E-2</v>
      </c>
      <c r="DN115" s="649" t="s">
        <v>37</v>
      </c>
      <c r="DO115" s="699" t="s">
        <v>37</v>
      </c>
      <c r="DP115" s="1116">
        <f>CY115-CX115</f>
        <v>-3.3626325872557175</v>
      </c>
      <c r="DQ115" s="498">
        <f>DP115/CX115</f>
        <v>-2.6177953153815693E-2</v>
      </c>
    </row>
    <row r="116" spans="1:140" ht="27.6" customHeight="1" x14ac:dyDescent="0.3">
      <c r="A116" s="448"/>
      <c r="B116" s="1298" t="s">
        <v>89</v>
      </c>
      <c r="C116" s="1299"/>
      <c r="D116" s="471" t="s">
        <v>37</v>
      </c>
      <c r="E116" s="181" t="s">
        <v>37</v>
      </c>
      <c r="F116" s="415" t="s">
        <v>37</v>
      </c>
      <c r="G116" s="444" t="s">
        <v>37</v>
      </c>
      <c r="H116" s="126" t="s">
        <v>37</v>
      </c>
      <c r="I116" s="187" t="s">
        <v>37</v>
      </c>
      <c r="J116" s="126">
        <v>74527</v>
      </c>
      <c r="K116" s="127">
        <v>76201</v>
      </c>
      <c r="L116" s="105" t="s">
        <v>37</v>
      </c>
      <c r="M116" s="187" t="s">
        <v>37</v>
      </c>
      <c r="N116" s="126">
        <v>74527</v>
      </c>
      <c r="O116" s="127">
        <v>76201</v>
      </c>
      <c r="P116" s="105" t="s">
        <v>37</v>
      </c>
      <c r="Q116" s="187" t="s">
        <v>37</v>
      </c>
      <c r="R116" s="126">
        <v>0</v>
      </c>
      <c r="S116" s="127">
        <v>0</v>
      </c>
      <c r="T116" s="105" t="s">
        <v>37</v>
      </c>
      <c r="U116" s="187" t="s">
        <v>37</v>
      </c>
      <c r="V116" s="472" t="s">
        <v>37</v>
      </c>
      <c r="W116" s="472" t="s">
        <v>37</v>
      </c>
      <c r="X116" s="306"/>
      <c r="Y116" s="309"/>
      <c r="Z116" s="415"/>
      <c r="AA116" s="127"/>
      <c r="AB116" s="126" t="s">
        <v>37</v>
      </c>
      <c r="AC116" s="187" t="s">
        <v>37</v>
      </c>
      <c r="AD116" s="127">
        <v>74527</v>
      </c>
      <c r="AE116" s="127">
        <v>73176.193348169618</v>
      </c>
      <c r="AF116" s="126" t="s">
        <v>37</v>
      </c>
      <c r="AG116" s="187" t="s">
        <v>37</v>
      </c>
      <c r="AH116" s="127">
        <v>74527</v>
      </c>
      <c r="AI116" s="127">
        <v>73176.193348169618</v>
      </c>
      <c r="AJ116" s="126" t="s">
        <v>37</v>
      </c>
      <c r="AK116" s="187" t="s">
        <v>37</v>
      </c>
      <c r="AL116" s="126" t="s">
        <v>37</v>
      </c>
      <c r="AM116" s="187" t="s">
        <v>37</v>
      </c>
      <c r="AN116" s="126" t="s">
        <v>37</v>
      </c>
      <c r="AO116" s="187" t="s">
        <v>37</v>
      </c>
      <c r="AP116" s="307"/>
      <c r="AQ116" s="308"/>
      <c r="AR116" s="1101"/>
      <c r="AS116" s="1102"/>
      <c r="AT116" s="1103"/>
      <c r="AU116" s="1108"/>
      <c r="AV116" s="1105" t="s">
        <v>37</v>
      </c>
      <c r="AW116" s="1106" t="s">
        <v>37</v>
      </c>
      <c r="AX116" s="1107">
        <v>78162</v>
      </c>
      <c r="AY116" s="1108">
        <v>78457.95</v>
      </c>
      <c r="AZ116" s="1105" t="s">
        <v>37</v>
      </c>
      <c r="BA116" s="1106" t="s">
        <v>37</v>
      </c>
      <c r="BB116" s="1107">
        <v>78162</v>
      </c>
      <c r="BC116" s="1108">
        <v>78457.95</v>
      </c>
      <c r="BD116" s="1105" t="s">
        <v>37</v>
      </c>
      <c r="BE116" s="1106" t="s">
        <v>37</v>
      </c>
      <c r="BF116" s="1105" t="s">
        <v>37</v>
      </c>
      <c r="BG116" s="1106" t="s">
        <v>37</v>
      </c>
      <c r="BH116" s="1105" t="s">
        <v>37</v>
      </c>
      <c r="BI116" s="1106" t="s">
        <v>37</v>
      </c>
      <c r="BJ116" s="1109" t="s">
        <v>37</v>
      </c>
      <c r="BK116" s="1110" t="s">
        <v>37</v>
      </c>
      <c r="BL116" s="1101"/>
      <c r="BM116" s="1102"/>
      <c r="BN116" s="1103"/>
      <c r="BO116" s="1108"/>
      <c r="BP116" s="1105" t="s">
        <v>37</v>
      </c>
      <c r="BQ116" s="1106" t="s">
        <v>37</v>
      </c>
      <c r="BR116" s="1107">
        <v>78162</v>
      </c>
      <c r="BS116" s="1108">
        <v>85075</v>
      </c>
      <c r="BT116" s="1105" t="s">
        <v>37</v>
      </c>
      <c r="BU116" s="1106" t="s">
        <v>37</v>
      </c>
      <c r="BV116" s="1108">
        <v>78162</v>
      </c>
      <c r="BW116" s="1108">
        <v>85075</v>
      </c>
      <c r="BX116" s="1105" t="s">
        <v>37</v>
      </c>
      <c r="BY116" s="1106" t="s">
        <v>37</v>
      </c>
      <c r="BZ116" s="1105" t="s">
        <v>37</v>
      </c>
      <c r="CA116" s="1106" t="s">
        <v>37</v>
      </c>
      <c r="CB116" s="1105" t="s">
        <v>37</v>
      </c>
      <c r="CC116" s="1106" t="s">
        <v>37</v>
      </c>
      <c r="CD116" s="1109"/>
      <c r="CE116" s="1110"/>
      <c r="CF116" s="655" t="s">
        <v>37</v>
      </c>
      <c r="CG116" s="1111" t="s">
        <v>37</v>
      </c>
      <c r="CH116" s="1112" t="s">
        <v>37</v>
      </c>
      <c r="CI116" s="649" t="s">
        <v>37</v>
      </c>
      <c r="CJ116" s="1220" t="s">
        <v>37</v>
      </c>
      <c r="CK116" s="1221" t="s">
        <v>37</v>
      </c>
      <c r="CL116" s="652">
        <f t="shared" si="71"/>
        <v>305378</v>
      </c>
      <c r="CM116" s="687">
        <f t="shared" si="72"/>
        <v>312910.14334816963</v>
      </c>
      <c r="CN116" s="652" t="s">
        <v>37</v>
      </c>
      <c r="CO116" s="687" t="s">
        <v>37</v>
      </c>
      <c r="CP116" s="652">
        <f t="shared" si="73"/>
        <v>305378</v>
      </c>
      <c r="CQ116" s="687">
        <f t="shared" si="74"/>
        <v>312910.14334816963</v>
      </c>
      <c r="CR116" s="652" t="s">
        <v>37</v>
      </c>
      <c r="CS116" s="687" t="s">
        <v>37</v>
      </c>
      <c r="CT116" s="652" t="s">
        <v>37</v>
      </c>
      <c r="CU116" s="687" t="s">
        <v>37</v>
      </c>
      <c r="CV116" s="652" t="s">
        <v>37</v>
      </c>
      <c r="CW116" s="687" t="str">
        <f t="shared" si="75"/>
        <v>x</v>
      </c>
      <c r="CX116" s="652" t="s">
        <v>37</v>
      </c>
      <c r="CY116" s="1113" t="s">
        <v>37</v>
      </c>
      <c r="CZ116" s="1114" t="s">
        <v>37</v>
      </c>
      <c r="DA116" s="1115" t="s">
        <v>37</v>
      </c>
      <c r="DB116" s="652" t="s">
        <v>37</v>
      </c>
      <c r="DC116" s="699" t="s">
        <v>37</v>
      </c>
      <c r="DD116" s="652">
        <f t="shared" si="69"/>
        <v>7532.1433481696295</v>
      </c>
      <c r="DE116" s="103">
        <f t="shared" si="76"/>
        <v>2.4664983555362958E-2</v>
      </c>
      <c r="DF116" s="649" t="s">
        <v>37</v>
      </c>
      <c r="DG116" s="687" t="s">
        <v>37</v>
      </c>
      <c r="DH116" s="652">
        <f t="shared" si="70"/>
        <v>7532.1433481696295</v>
      </c>
      <c r="DI116" s="103">
        <f t="shared" si="77"/>
        <v>2.4664983555362958E-2</v>
      </c>
      <c r="DJ116" s="649" t="s">
        <v>37</v>
      </c>
      <c r="DK116" s="687" t="s">
        <v>37</v>
      </c>
      <c r="DL116" s="652" t="s">
        <v>37</v>
      </c>
      <c r="DM116" s="103" t="s">
        <v>37</v>
      </c>
      <c r="DN116" s="649" t="s">
        <v>37</v>
      </c>
      <c r="DO116" s="699" t="s">
        <v>37</v>
      </c>
      <c r="DP116" s="1116" t="s">
        <v>37</v>
      </c>
      <c r="DQ116" s="498" t="s">
        <v>37</v>
      </c>
    </row>
    <row r="117" spans="1:140" x14ac:dyDescent="0.3">
      <c r="A117" s="449"/>
      <c r="B117" s="1296" t="s">
        <v>94</v>
      </c>
      <c r="C117" s="1297"/>
      <c r="D117" s="473"/>
      <c r="E117" s="240"/>
      <c r="F117" s="474"/>
      <c r="G117" s="475"/>
      <c r="H117" s="238"/>
      <c r="I117" s="242"/>
      <c r="J117" s="238">
        <v>86017.12</v>
      </c>
      <c r="K117" s="243">
        <v>77679</v>
      </c>
      <c r="L117" s="244"/>
      <c r="M117" s="242"/>
      <c r="N117" s="238">
        <v>86017.12</v>
      </c>
      <c r="O117" s="243">
        <v>77679</v>
      </c>
      <c r="P117" s="244"/>
      <c r="Q117" s="242"/>
      <c r="R117" s="238">
        <v>0</v>
      </c>
      <c r="S117" s="243">
        <v>0</v>
      </c>
      <c r="T117" s="244"/>
      <c r="U117" s="242"/>
      <c r="V117" s="476"/>
      <c r="W117" s="477"/>
      <c r="X117" s="239"/>
      <c r="Y117" s="478"/>
      <c r="Z117" s="474"/>
      <c r="AA117" s="243"/>
      <c r="AB117" s="238"/>
      <c r="AC117" s="242"/>
      <c r="AD117" s="243">
        <v>83648.800000000003</v>
      </c>
      <c r="AE117" s="243">
        <v>85002.293856959106</v>
      </c>
      <c r="AF117" s="463" t="s">
        <v>37</v>
      </c>
      <c r="AG117" s="464" t="s">
        <v>37</v>
      </c>
      <c r="AH117" s="243">
        <v>83648.800000000003</v>
      </c>
      <c r="AI117" s="243">
        <v>85002.293856959106</v>
      </c>
      <c r="AJ117" s="463" t="s">
        <v>37</v>
      </c>
      <c r="AK117" s="464" t="s">
        <v>37</v>
      </c>
      <c r="AL117" s="463" t="s">
        <v>37</v>
      </c>
      <c r="AM117" s="464" t="s">
        <v>37</v>
      </c>
      <c r="AN117" s="463" t="s">
        <v>37</v>
      </c>
      <c r="AO117" s="464" t="s">
        <v>37</v>
      </c>
      <c r="AP117" s="463" t="s">
        <v>37</v>
      </c>
      <c r="AQ117" s="464" t="s">
        <v>37</v>
      </c>
      <c r="AR117" s="1117"/>
      <c r="AS117" s="1118"/>
      <c r="AT117" s="1119"/>
      <c r="AU117" s="1123"/>
      <c r="AV117" s="1121"/>
      <c r="AW117" s="1120"/>
      <c r="AX117" s="1122">
        <v>87408</v>
      </c>
      <c r="AY117" s="1123">
        <v>85945.360000000015</v>
      </c>
      <c r="AZ117" s="1087" t="s">
        <v>37</v>
      </c>
      <c r="BA117" s="1086" t="s">
        <v>37</v>
      </c>
      <c r="BB117" s="1122">
        <v>87408</v>
      </c>
      <c r="BC117" s="1123">
        <v>85945.360000000015</v>
      </c>
      <c r="BD117" s="1087" t="s">
        <v>37</v>
      </c>
      <c r="BE117" s="1086" t="s">
        <v>37</v>
      </c>
      <c r="BF117" s="1087" t="s">
        <v>37</v>
      </c>
      <c r="BG117" s="1086" t="s">
        <v>37</v>
      </c>
      <c r="BH117" s="1087" t="s">
        <v>37</v>
      </c>
      <c r="BI117" s="1086" t="s">
        <v>37</v>
      </c>
      <c r="BJ117" s="1088" t="s">
        <v>37</v>
      </c>
      <c r="BK117" s="1086" t="s">
        <v>37</v>
      </c>
      <c r="BL117" s="1117"/>
      <c r="BM117" s="1118"/>
      <c r="BN117" s="1119"/>
      <c r="BO117" s="1123"/>
      <c r="BP117" s="1121"/>
      <c r="BQ117" s="1120"/>
      <c r="BR117" s="1122">
        <v>86698.92</v>
      </c>
      <c r="BS117" s="1123">
        <v>82341.37</v>
      </c>
      <c r="BT117" s="1087" t="s">
        <v>37</v>
      </c>
      <c r="BU117" s="1086" t="s">
        <v>37</v>
      </c>
      <c r="BV117" s="1123">
        <v>86698.92</v>
      </c>
      <c r="BW117" s="1123">
        <v>82341.37</v>
      </c>
      <c r="BX117" s="1087" t="s">
        <v>37</v>
      </c>
      <c r="BY117" s="1086" t="s">
        <v>37</v>
      </c>
      <c r="BZ117" s="1087" t="s">
        <v>37</v>
      </c>
      <c r="CA117" s="1086" t="s">
        <v>37</v>
      </c>
      <c r="CB117" s="1087" t="s">
        <v>37</v>
      </c>
      <c r="CC117" s="1086" t="s">
        <v>37</v>
      </c>
      <c r="CD117" s="1087" t="s">
        <v>37</v>
      </c>
      <c r="CE117" s="1086" t="s">
        <v>37</v>
      </c>
      <c r="CF117" s="1089" t="s">
        <v>37</v>
      </c>
      <c r="CG117" s="1090" t="s">
        <v>37</v>
      </c>
      <c r="CH117" s="1091" t="s">
        <v>37</v>
      </c>
      <c r="CI117" s="1092" t="s">
        <v>37</v>
      </c>
      <c r="CJ117" s="1222"/>
      <c r="CK117" s="1223"/>
      <c r="CL117" s="837">
        <f t="shared" si="71"/>
        <v>343772.83999999997</v>
      </c>
      <c r="CM117" s="838">
        <f t="shared" si="72"/>
        <v>330968.02385695907</v>
      </c>
      <c r="CN117" s="1093" t="s">
        <v>37</v>
      </c>
      <c r="CO117" s="1092" t="s">
        <v>37</v>
      </c>
      <c r="CP117" s="1093">
        <f t="shared" si="73"/>
        <v>343772.83999999997</v>
      </c>
      <c r="CQ117" s="1092">
        <f t="shared" si="74"/>
        <v>330968.02385695907</v>
      </c>
      <c r="CR117" s="1093" t="s">
        <v>37</v>
      </c>
      <c r="CS117" s="1092" t="s">
        <v>37</v>
      </c>
      <c r="CT117" s="1093" t="s">
        <v>37</v>
      </c>
      <c r="CU117" s="1092" t="s">
        <v>37</v>
      </c>
      <c r="CV117" s="1093" t="s">
        <v>37</v>
      </c>
      <c r="CW117" s="1092" t="str">
        <f t="shared" si="75"/>
        <v>x</v>
      </c>
      <c r="CX117" s="1093" t="s">
        <v>37</v>
      </c>
      <c r="CY117" s="1094" t="s">
        <v>37</v>
      </c>
      <c r="CZ117" s="1095" t="s">
        <v>37</v>
      </c>
      <c r="DA117" s="1092" t="s">
        <v>37</v>
      </c>
      <c r="DB117" s="1093" t="s">
        <v>37</v>
      </c>
      <c r="DC117" s="1096" t="s">
        <v>37</v>
      </c>
      <c r="DD117" s="837">
        <f t="shared" si="69"/>
        <v>-12804.816143040895</v>
      </c>
      <c r="DE117" s="517">
        <f t="shared" si="76"/>
        <v>-3.7247899348421175E-2</v>
      </c>
      <c r="DF117" s="836" t="s">
        <v>37</v>
      </c>
      <c r="DG117" s="838" t="s">
        <v>37</v>
      </c>
      <c r="DH117" s="837">
        <f t="shared" si="70"/>
        <v>-12804.816143040895</v>
      </c>
      <c r="DI117" s="517">
        <f t="shared" si="77"/>
        <v>-3.7247899348421175E-2</v>
      </c>
      <c r="DJ117" s="836" t="s">
        <v>37</v>
      </c>
      <c r="DK117" s="838" t="s">
        <v>37</v>
      </c>
      <c r="DL117" s="837" t="s">
        <v>37</v>
      </c>
      <c r="DM117" s="517" t="s">
        <v>37</v>
      </c>
      <c r="DN117" s="836" t="s">
        <v>37</v>
      </c>
      <c r="DO117" s="835" t="s">
        <v>37</v>
      </c>
      <c r="DP117" s="1124" t="s">
        <v>37</v>
      </c>
      <c r="DQ117" s="519" t="s">
        <v>37</v>
      </c>
    </row>
    <row r="118" spans="1:140" x14ac:dyDescent="0.3">
      <c r="A118" s="448"/>
      <c r="B118" s="1298" t="s">
        <v>98</v>
      </c>
      <c r="C118" s="1299"/>
      <c r="D118" s="471">
        <v>2183</v>
      </c>
      <c r="E118" s="181">
        <v>2183</v>
      </c>
      <c r="F118" s="415">
        <v>0.99954212454212454</v>
      </c>
      <c r="G118" s="444">
        <v>0.99954212454212454</v>
      </c>
      <c r="H118" s="126" t="s">
        <v>37</v>
      </c>
      <c r="I118" s="187" t="s">
        <v>37</v>
      </c>
      <c r="J118" s="126">
        <v>47936.119999999995</v>
      </c>
      <c r="K118" s="127">
        <v>42119</v>
      </c>
      <c r="L118" s="105" t="s">
        <v>37</v>
      </c>
      <c r="M118" s="187" t="s">
        <v>37</v>
      </c>
      <c r="N118" s="126">
        <v>47936.119999999995</v>
      </c>
      <c r="O118" s="127">
        <v>42119</v>
      </c>
      <c r="P118" s="105" t="s">
        <v>37</v>
      </c>
      <c r="Q118" s="187" t="s">
        <v>37</v>
      </c>
      <c r="R118" s="126">
        <v>0</v>
      </c>
      <c r="S118" s="127">
        <v>0</v>
      </c>
      <c r="T118" s="105" t="s">
        <v>37</v>
      </c>
      <c r="U118" s="187" t="s">
        <v>37</v>
      </c>
      <c r="V118" s="307">
        <v>21.958827301878149</v>
      </c>
      <c r="W118" s="308">
        <v>19.294090700870363</v>
      </c>
      <c r="X118" s="306">
        <v>2184.0000000000005</v>
      </c>
      <c r="Y118" s="309">
        <v>2184</v>
      </c>
      <c r="Z118" s="415">
        <v>1.0000000000000002</v>
      </c>
      <c r="AA118" s="444">
        <v>1</v>
      </c>
      <c r="AB118" s="126" t="s">
        <v>37</v>
      </c>
      <c r="AC118" s="187" t="s">
        <v>37</v>
      </c>
      <c r="AD118" s="127">
        <v>45567.8</v>
      </c>
      <c r="AE118" s="127">
        <v>47611.58</v>
      </c>
      <c r="AF118" s="126" t="s">
        <v>37</v>
      </c>
      <c r="AG118" s="187" t="s">
        <v>37</v>
      </c>
      <c r="AH118" s="127">
        <v>45567.8</v>
      </c>
      <c r="AI118" s="127">
        <v>47611.58</v>
      </c>
      <c r="AJ118" s="126" t="s">
        <v>37</v>
      </c>
      <c r="AK118" s="187" t="s">
        <v>37</v>
      </c>
      <c r="AL118" s="126" t="s">
        <v>37</v>
      </c>
      <c r="AM118" s="187" t="s">
        <v>37</v>
      </c>
      <c r="AN118" s="126" t="s">
        <v>37</v>
      </c>
      <c r="AO118" s="187" t="s">
        <v>37</v>
      </c>
      <c r="AP118" s="307">
        <v>20.864377289377288</v>
      </c>
      <c r="AQ118" s="308">
        <v>21.800173992673994</v>
      </c>
      <c r="AR118" s="1101">
        <v>2208.0000000000005</v>
      </c>
      <c r="AS118" s="1102">
        <v>2208.0000000000005</v>
      </c>
      <c r="AT118" s="1103">
        <v>1.0000000000000002</v>
      </c>
      <c r="AU118" s="1104">
        <v>1.0000000000000002</v>
      </c>
      <c r="AV118" s="1105" t="s">
        <v>37</v>
      </c>
      <c r="AW118" s="1106" t="s">
        <v>37</v>
      </c>
      <c r="AX118" s="1107">
        <v>47470</v>
      </c>
      <c r="AY118" s="1108">
        <v>49331.65</v>
      </c>
      <c r="AZ118" s="1105" t="s">
        <v>37</v>
      </c>
      <c r="BA118" s="1106" t="s">
        <v>37</v>
      </c>
      <c r="BB118" s="1107">
        <v>47470</v>
      </c>
      <c r="BC118" s="1108">
        <v>49331.65</v>
      </c>
      <c r="BD118" s="1105" t="s">
        <v>37</v>
      </c>
      <c r="BE118" s="1106" t="s">
        <v>37</v>
      </c>
      <c r="BF118" s="1105" t="s">
        <v>37</v>
      </c>
      <c r="BG118" s="1106" t="s">
        <v>37</v>
      </c>
      <c r="BH118" s="1105" t="s">
        <v>37</v>
      </c>
      <c r="BI118" s="1106" t="s">
        <v>37</v>
      </c>
      <c r="BJ118" s="1109">
        <v>21.499094202898547</v>
      </c>
      <c r="BK118" s="1110">
        <v>22.342232789855068</v>
      </c>
      <c r="BL118" s="1101">
        <v>2208.9999999999995</v>
      </c>
      <c r="BM118" s="1102">
        <v>2209</v>
      </c>
      <c r="BN118" s="1103">
        <v>0.99999999999999978</v>
      </c>
      <c r="BO118" s="1104">
        <v>1</v>
      </c>
      <c r="BP118" s="1105" t="s">
        <v>37</v>
      </c>
      <c r="BQ118" s="1106" t="s">
        <v>37</v>
      </c>
      <c r="BR118" s="1107">
        <v>46760.92</v>
      </c>
      <c r="BS118" s="1108">
        <v>42640.37</v>
      </c>
      <c r="BT118" s="1105" t="s">
        <v>37</v>
      </c>
      <c r="BU118" s="1106" t="s">
        <v>37</v>
      </c>
      <c r="BV118" s="1108">
        <v>46760.92</v>
      </c>
      <c r="BW118" s="1108">
        <v>42640.37</v>
      </c>
      <c r="BX118" s="1105" t="s">
        <v>37</v>
      </c>
      <c r="BY118" s="1106" t="s">
        <v>37</v>
      </c>
      <c r="BZ118" s="1105" t="s">
        <v>37</v>
      </c>
      <c r="CA118" s="1106" t="s">
        <v>37</v>
      </c>
      <c r="CB118" s="1105" t="s">
        <v>37</v>
      </c>
      <c r="CC118" s="1106" t="s">
        <v>37</v>
      </c>
      <c r="CD118" s="1109">
        <v>21.168365776369402</v>
      </c>
      <c r="CE118" s="1110">
        <v>19.303019465821642</v>
      </c>
      <c r="CF118" s="655">
        <f>CF19+CF25+CF33+CF39+CF45+CF50+CF56+CF62+CF77+CF83+CF89</f>
        <v>8784</v>
      </c>
      <c r="CG118" s="1111">
        <f>CG19+CG25+CG33+CG39+CG45+CG50+CG56+CG62+CG77+CG83+CG89</f>
        <v>8784</v>
      </c>
      <c r="CH118" s="1112">
        <f>CF118/8784</f>
        <v>1</v>
      </c>
      <c r="CI118" s="692">
        <f>CG118/8784</f>
        <v>1</v>
      </c>
      <c r="CJ118" s="1220" t="s">
        <v>37</v>
      </c>
      <c r="CK118" s="1221" t="s">
        <v>37</v>
      </c>
      <c r="CL118" s="652">
        <f t="shared" si="71"/>
        <v>187734.83999999997</v>
      </c>
      <c r="CM118" s="687">
        <f t="shared" si="72"/>
        <v>181702.6</v>
      </c>
      <c r="CN118" s="652" t="s">
        <v>37</v>
      </c>
      <c r="CO118" s="687" t="s">
        <v>37</v>
      </c>
      <c r="CP118" s="652">
        <f t="shared" si="73"/>
        <v>187734.83999999997</v>
      </c>
      <c r="CQ118" s="687">
        <f t="shared" si="74"/>
        <v>181702.6</v>
      </c>
      <c r="CR118" s="652" t="s">
        <v>37</v>
      </c>
      <c r="CS118" s="687" t="s">
        <v>37</v>
      </c>
      <c r="CT118" s="652" t="s">
        <v>37</v>
      </c>
      <c r="CU118" s="687" t="s">
        <v>37</v>
      </c>
      <c r="CV118" s="652" t="s">
        <v>37</v>
      </c>
      <c r="CW118" s="687" t="str">
        <f t="shared" si="75"/>
        <v>x</v>
      </c>
      <c r="CX118" s="652">
        <f>CL118/CF118</f>
        <v>21.372363387978137</v>
      </c>
      <c r="CY118" s="1113">
        <f>CM118/CG118</f>
        <v>20.685632969034611</v>
      </c>
      <c r="CZ118" s="1114">
        <f>CG118-CF118</f>
        <v>0</v>
      </c>
      <c r="DA118" s="1115">
        <f>CI118-CH118</f>
        <v>0</v>
      </c>
      <c r="DB118" s="652" t="s">
        <v>37</v>
      </c>
      <c r="DC118" s="699" t="s">
        <v>37</v>
      </c>
      <c r="DD118" s="652">
        <f t="shared" si="69"/>
        <v>-6032.2399999999616</v>
      </c>
      <c r="DE118" s="103">
        <f t="shared" si="76"/>
        <v>-3.2131702352104503E-2</v>
      </c>
      <c r="DF118" s="649" t="s">
        <v>37</v>
      </c>
      <c r="DG118" s="687" t="s">
        <v>37</v>
      </c>
      <c r="DH118" s="652">
        <f t="shared" si="70"/>
        <v>-6032.2399999999616</v>
      </c>
      <c r="DI118" s="103">
        <f t="shared" si="77"/>
        <v>-3.2131702352104503E-2</v>
      </c>
      <c r="DJ118" s="649" t="s">
        <v>37</v>
      </c>
      <c r="DK118" s="687" t="s">
        <v>37</v>
      </c>
      <c r="DL118" s="652" t="s">
        <v>37</v>
      </c>
      <c r="DM118" s="103" t="s">
        <v>37</v>
      </c>
      <c r="DN118" s="649" t="s">
        <v>37</v>
      </c>
      <c r="DO118" s="699" t="s">
        <v>37</v>
      </c>
      <c r="DP118" s="1116">
        <f>CY118-CX118</f>
        <v>-0.68673041894352593</v>
      </c>
      <c r="DQ118" s="498">
        <f>DP118/CX118</f>
        <v>-3.2131702352104351E-2</v>
      </c>
    </row>
    <row r="119" spans="1:140" x14ac:dyDescent="0.3">
      <c r="A119" s="448"/>
      <c r="B119" s="1298" t="s">
        <v>89</v>
      </c>
      <c r="C119" s="1299"/>
      <c r="D119" s="471" t="s">
        <v>37</v>
      </c>
      <c r="E119" s="181" t="s">
        <v>37</v>
      </c>
      <c r="F119" s="415" t="s">
        <v>37</v>
      </c>
      <c r="G119" s="444" t="s">
        <v>37</v>
      </c>
      <c r="H119" s="126" t="s">
        <v>37</v>
      </c>
      <c r="I119" s="187" t="s">
        <v>37</v>
      </c>
      <c r="J119" s="126">
        <v>38081</v>
      </c>
      <c r="K119" s="127">
        <v>35560</v>
      </c>
      <c r="L119" s="105" t="s">
        <v>37</v>
      </c>
      <c r="M119" s="187" t="s">
        <v>37</v>
      </c>
      <c r="N119" s="126">
        <v>38081</v>
      </c>
      <c r="O119" s="127">
        <v>35560</v>
      </c>
      <c r="P119" s="105" t="s">
        <v>37</v>
      </c>
      <c r="Q119" s="187" t="s">
        <v>37</v>
      </c>
      <c r="R119" s="126">
        <v>0</v>
      </c>
      <c r="S119" s="127">
        <v>0</v>
      </c>
      <c r="T119" s="105" t="s">
        <v>37</v>
      </c>
      <c r="U119" s="187" t="s">
        <v>37</v>
      </c>
      <c r="V119" s="472" t="s">
        <v>37</v>
      </c>
      <c r="W119" s="472" t="s">
        <v>37</v>
      </c>
      <c r="X119" s="306"/>
      <c r="Y119" s="309"/>
      <c r="Z119" s="415"/>
      <c r="AA119" s="127"/>
      <c r="AB119" s="126" t="s">
        <v>37</v>
      </c>
      <c r="AC119" s="187" t="s">
        <v>37</v>
      </c>
      <c r="AD119" s="127">
        <v>38081</v>
      </c>
      <c r="AE119" s="127">
        <v>37390.713856959104</v>
      </c>
      <c r="AF119" s="126" t="s">
        <v>37</v>
      </c>
      <c r="AG119" s="187" t="s">
        <v>37</v>
      </c>
      <c r="AH119" s="127">
        <v>38081</v>
      </c>
      <c r="AI119" s="127">
        <v>37390.713856959104</v>
      </c>
      <c r="AJ119" s="126" t="s">
        <v>37</v>
      </c>
      <c r="AK119" s="187" t="s">
        <v>37</v>
      </c>
      <c r="AL119" s="126" t="s">
        <v>37</v>
      </c>
      <c r="AM119" s="187" t="s">
        <v>37</v>
      </c>
      <c r="AN119" s="126" t="s">
        <v>37</v>
      </c>
      <c r="AO119" s="187" t="s">
        <v>37</v>
      </c>
      <c r="AP119" s="307"/>
      <c r="AQ119" s="308"/>
      <c r="AR119" s="1101"/>
      <c r="AS119" s="1102"/>
      <c r="AT119" s="1103"/>
      <c r="AU119" s="1108"/>
      <c r="AV119" s="1105" t="s">
        <v>37</v>
      </c>
      <c r="AW119" s="1106" t="s">
        <v>37</v>
      </c>
      <c r="AX119" s="1107">
        <v>39938</v>
      </c>
      <c r="AY119" s="1108">
        <v>36613.710000000006</v>
      </c>
      <c r="AZ119" s="1105" t="s">
        <v>37</v>
      </c>
      <c r="BA119" s="1106" t="s">
        <v>37</v>
      </c>
      <c r="BB119" s="1107">
        <v>39938</v>
      </c>
      <c r="BC119" s="1108">
        <v>36613.710000000006</v>
      </c>
      <c r="BD119" s="1105" t="s">
        <v>37</v>
      </c>
      <c r="BE119" s="1106" t="s">
        <v>37</v>
      </c>
      <c r="BF119" s="1105" t="s">
        <v>37</v>
      </c>
      <c r="BG119" s="1106" t="s">
        <v>37</v>
      </c>
      <c r="BH119" s="1105" t="s">
        <v>37</v>
      </c>
      <c r="BI119" s="1106" t="s">
        <v>37</v>
      </c>
      <c r="BJ119" s="1109" t="s">
        <v>37</v>
      </c>
      <c r="BK119" s="1110" t="s">
        <v>37</v>
      </c>
      <c r="BL119" s="1101"/>
      <c r="BM119" s="1102"/>
      <c r="BN119" s="1103"/>
      <c r="BO119" s="1108"/>
      <c r="BP119" s="1105" t="s">
        <v>37</v>
      </c>
      <c r="BQ119" s="1106" t="s">
        <v>37</v>
      </c>
      <c r="BR119" s="1107">
        <v>39938</v>
      </c>
      <c r="BS119" s="1108">
        <v>39701</v>
      </c>
      <c r="BT119" s="1105" t="s">
        <v>37</v>
      </c>
      <c r="BU119" s="1106" t="s">
        <v>37</v>
      </c>
      <c r="BV119" s="1108">
        <v>39938</v>
      </c>
      <c r="BW119" s="1108">
        <v>39701</v>
      </c>
      <c r="BX119" s="1105" t="s">
        <v>37</v>
      </c>
      <c r="BY119" s="1106" t="s">
        <v>37</v>
      </c>
      <c r="BZ119" s="1105" t="s">
        <v>37</v>
      </c>
      <c r="CA119" s="1106" t="s">
        <v>37</v>
      </c>
      <c r="CB119" s="1105" t="s">
        <v>37</v>
      </c>
      <c r="CC119" s="1106" t="s">
        <v>37</v>
      </c>
      <c r="CD119" s="1109"/>
      <c r="CE119" s="1110"/>
      <c r="CF119" s="655"/>
      <c r="CG119" s="1111"/>
      <c r="CH119" s="1112"/>
      <c r="CI119" s="649"/>
      <c r="CJ119" s="1220" t="s">
        <v>37</v>
      </c>
      <c r="CK119" s="1221" t="s">
        <v>37</v>
      </c>
      <c r="CL119" s="652">
        <f t="shared" si="71"/>
        <v>156038</v>
      </c>
      <c r="CM119" s="687">
        <f t="shared" si="72"/>
        <v>149265.4238569591</v>
      </c>
      <c r="CN119" s="652" t="s">
        <v>37</v>
      </c>
      <c r="CO119" s="687" t="s">
        <v>37</v>
      </c>
      <c r="CP119" s="652">
        <f t="shared" si="73"/>
        <v>156038</v>
      </c>
      <c r="CQ119" s="687">
        <f t="shared" si="74"/>
        <v>149265.4238569591</v>
      </c>
      <c r="CR119" s="652" t="s">
        <v>37</v>
      </c>
      <c r="CS119" s="687" t="s">
        <v>37</v>
      </c>
      <c r="CT119" s="652" t="s">
        <v>37</v>
      </c>
      <c r="CU119" s="687" t="s">
        <v>37</v>
      </c>
      <c r="CV119" s="652" t="s">
        <v>37</v>
      </c>
      <c r="CW119" s="687" t="str">
        <f t="shared" si="75"/>
        <v>x</v>
      </c>
      <c r="CX119" s="652" t="s">
        <v>37</v>
      </c>
      <c r="CY119" s="1113" t="s">
        <v>37</v>
      </c>
      <c r="CZ119" s="1114" t="s">
        <v>37</v>
      </c>
      <c r="DA119" s="1115" t="s">
        <v>37</v>
      </c>
      <c r="DB119" s="652" t="s">
        <v>37</v>
      </c>
      <c r="DC119" s="699" t="s">
        <v>37</v>
      </c>
      <c r="DD119" s="652">
        <f t="shared" si="69"/>
        <v>-6772.5761430409038</v>
      </c>
      <c r="DE119" s="103">
        <f t="shared" si="76"/>
        <v>-4.3403377017398992E-2</v>
      </c>
      <c r="DF119" s="649" t="s">
        <v>37</v>
      </c>
      <c r="DG119" s="687" t="s">
        <v>37</v>
      </c>
      <c r="DH119" s="652">
        <f t="shared" si="70"/>
        <v>-6772.5761430409038</v>
      </c>
      <c r="DI119" s="103">
        <f t="shared" si="77"/>
        <v>-4.3403377017398992E-2</v>
      </c>
      <c r="DJ119" s="649" t="s">
        <v>37</v>
      </c>
      <c r="DK119" s="687" t="s">
        <v>37</v>
      </c>
      <c r="DL119" s="652" t="s">
        <v>37</v>
      </c>
      <c r="DM119" s="103" t="s">
        <v>37</v>
      </c>
      <c r="DN119" s="649" t="s">
        <v>37</v>
      </c>
      <c r="DO119" s="699" t="s">
        <v>37</v>
      </c>
      <c r="DP119" s="1116" t="s">
        <v>37</v>
      </c>
      <c r="DQ119" s="498" t="s">
        <v>37</v>
      </c>
    </row>
    <row r="120" spans="1:140" x14ac:dyDescent="0.3">
      <c r="A120" s="449"/>
      <c r="B120" s="1296" t="s">
        <v>95</v>
      </c>
      <c r="C120" s="1297"/>
      <c r="D120" s="473"/>
      <c r="E120" s="240"/>
      <c r="F120" s="474"/>
      <c r="G120" s="475"/>
      <c r="H120" s="238"/>
      <c r="I120" s="242"/>
      <c r="J120" s="238">
        <v>5484</v>
      </c>
      <c r="K120" s="244">
        <v>5149</v>
      </c>
      <c r="L120" s="244"/>
      <c r="M120" s="242"/>
      <c r="N120" s="238">
        <v>5484</v>
      </c>
      <c r="O120" s="244">
        <v>5149</v>
      </c>
      <c r="P120" s="244"/>
      <c r="Q120" s="242"/>
      <c r="R120" s="238">
        <v>0</v>
      </c>
      <c r="S120" s="244">
        <v>0</v>
      </c>
      <c r="T120" s="244"/>
      <c r="U120" s="242"/>
      <c r="V120" s="476"/>
      <c r="W120" s="477"/>
      <c r="X120" s="239"/>
      <c r="Y120" s="478"/>
      <c r="Z120" s="474"/>
      <c r="AA120" s="243"/>
      <c r="AB120" s="238"/>
      <c r="AC120" s="242"/>
      <c r="AD120" s="243">
        <v>5484</v>
      </c>
      <c r="AE120" s="243">
        <v>70.071428571428584</v>
      </c>
      <c r="AF120" s="463" t="s">
        <v>37</v>
      </c>
      <c r="AG120" s="464" t="s">
        <v>37</v>
      </c>
      <c r="AH120" s="243">
        <v>5484</v>
      </c>
      <c r="AI120" s="243">
        <v>5366.3223932705851</v>
      </c>
      <c r="AJ120" s="463" t="s">
        <v>37</v>
      </c>
      <c r="AK120" s="464" t="s">
        <v>37</v>
      </c>
      <c r="AL120" s="463" t="s">
        <v>37</v>
      </c>
      <c r="AM120" s="464" t="s">
        <v>37</v>
      </c>
      <c r="AN120" s="463" t="s">
        <v>37</v>
      </c>
      <c r="AO120" s="464" t="s">
        <v>37</v>
      </c>
      <c r="AP120" s="463" t="s">
        <v>37</v>
      </c>
      <c r="AQ120" s="464" t="s">
        <v>37</v>
      </c>
      <c r="AR120" s="1117"/>
      <c r="AS120" s="1118"/>
      <c r="AT120" s="1119"/>
      <c r="AU120" s="1123"/>
      <c r="AV120" s="1121"/>
      <c r="AW120" s="1120"/>
      <c r="AX120" s="1122">
        <v>5726</v>
      </c>
      <c r="AY120" s="1123">
        <v>5298.53</v>
      </c>
      <c r="AZ120" s="1087" t="s">
        <v>37</v>
      </c>
      <c r="BA120" s="1086" t="s">
        <v>37</v>
      </c>
      <c r="BB120" s="1122">
        <v>5726</v>
      </c>
      <c r="BC120" s="1123">
        <v>5298.53</v>
      </c>
      <c r="BD120" s="1087" t="s">
        <v>37</v>
      </c>
      <c r="BE120" s="1086" t="s">
        <v>37</v>
      </c>
      <c r="BF120" s="1087" t="s">
        <v>37</v>
      </c>
      <c r="BG120" s="1086" t="s">
        <v>37</v>
      </c>
      <c r="BH120" s="1087" t="s">
        <v>37</v>
      </c>
      <c r="BI120" s="1086" t="s">
        <v>37</v>
      </c>
      <c r="BJ120" s="1088" t="s">
        <v>37</v>
      </c>
      <c r="BK120" s="1086" t="s">
        <v>37</v>
      </c>
      <c r="BL120" s="1117"/>
      <c r="BM120" s="1118"/>
      <c r="BN120" s="1119"/>
      <c r="BO120" s="1123"/>
      <c r="BP120" s="1121"/>
      <c r="BQ120" s="1120"/>
      <c r="BR120" s="1122">
        <v>5706</v>
      </c>
      <c r="BS120" s="1123">
        <v>5730</v>
      </c>
      <c r="BT120" s="1087" t="s">
        <v>37</v>
      </c>
      <c r="BU120" s="1086" t="s">
        <v>37</v>
      </c>
      <c r="BV120" s="1123">
        <v>5706</v>
      </c>
      <c r="BW120" s="1123">
        <v>5730</v>
      </c>
      <c r="BX120" s="1087" t="s">
        <v>37</v>
      </c>
      <c r="BY120" s="1086" t="s">
        <v>37</v>
      </c>
      <c r="BZ120" s="1087" t="s">
        <v>37</v>
      </c>
      <c r="CA120" s="1086" t="s">
        <v>37</v>
      </c>
      <c r="CB120" s="1087" t="s">
        <v>37</v>
      </c>
      <c r="CC120" s="1086" t="s">
        <v>37</v>
      </c>
      <c r="CD120" s="1087" t="s">
        <v>37</v>
      </c>
      <c r="CE120" s="1086" t="s">
        <v>37</v>
      </c>
      <c r="CF120" s="1089" t="s">
        <v>37</v>
      </c>
      <c r="CG120" s="1090" t="s">
        <v>37</v>
      </c>
      <c r="CH120" s="1091" t="s">
        <v>37</v>
      </c>
      <c r="CI120" s="1092" t="s">
        <v>37</v>
      </c>
      <c r="CJ120" s="1222"/>
      <c r="CK120" s="1223"/>
      <c r="CL120" s="837">
        <f t="shared" si="71"/>
        <v>22400</v>
      </c>
      <c r="CM120" s="838">
        <f t="shared" si="72"/>
        <v>16247.601428571428</v>
      </c>
      <c r="CN120" s="1093" t="s">
        <v>37</v>
      </c>
      <c r="CO120" s="1092" t="s">
        <v>37</v>
      </c>
      <c r="CP120" s="1093">
        <f t="shared" si="73"/>
        <v>22400</v>
      </c>
      <c r="CQ120" s="1092">
        <f t="shared" si="74"/>
        <v>21543.852393270583</v>
      </c>
      <c r="CR120" s="1093" t="s">
        <v>37</v>
      </c>
      <c r="CS120" s="1092" t="s">
        <v>37</v>
      </c>
      <c r="CT120" s="1093" t="s">
        <v>37</v>
      </c>
      <c r="CU120" s="1092" t="s">
        <v>37</v>
      </c>
      <c r="CV120" s="1093" t="s">
        <v>37</v>
      </c>
      <c r="CW120" s="1092" t="str">
        <f t="shared" si="75"/>
        <v>x</v>
      </c>
      <c r="CX120" s="1093" t="s">
        <v>37</v>
      </c>
      <c r="CY120" s="1094" t="s">
        <v>37</v>
      </c>
      <c r="CZ120" s="1095" t="s">
        <v>37</v>
      </c>
      <c r="DA120" s="1092" t="s">
        <v>37</v>
      </c>
      <c r="DB120" s="1093" t="s">
        <v>37</v>
      </c>
      <c r="DC120" s="1096" t="s">
        <v>37</v>
      </c>
      <c r="DD120" s="837">
        <f t="shared" si="69"/>
        <v>-6152.3985714285718</v>
      </c>
      <c r="DE120" s="517">
        <f t="shared" si="76"/>
        <v>-0.27466065051020411</v>
      </c>
      <c r="DF120" s="836" t="s">
        <v>37</v>
      </c>
      <c r="DG120" s="838" t="s">
        <v>37</v>
      </c>
      <c r="DH120" s="837">
        <f t="shared" si="70"/>
        <v>-856.14760672941702</v>
      </c>
      <c r="DI120" s="517">
        <f t="shared" si="77"/>
        <v>-3.8220875300420405E-2</v>
      </c>
      <c r="DJ120" s="836" t="s">
        <v>37</v>
      </c>
      <c r="DK120" s="838" t="s">
        <v>37</v>
      </c>
      <c r="DL120" s="837" t="s">
        <v>37</v>
      </c>
      <c r="DM120" s="517" t="s">
        <v>37</v>
      </c>
      <c r="DN120" s="836" t="s">
        <v>37</v>
      </c>
      <c r="DO120" s="835" t="s">
        <v>37</v>
      </c>
      <c r="DP120" s="1124" t="s">
        <v>37</v>
      </c>
      <c r="DQ120" s="519" t="s">
        <v>37</v>
      </c>
    </row>
    <row r="121" spans="1:140" x14ac:dyDescent="0.3">
      <c r="A121" s="450"/>
      <c r="B121" s="1319" t="s">
        <v>98</v>
      </c>
      <c r="C121" s="1320"/>
      <c r="D121" s="479">
        <v>70</v>
      </c>
      <c r="E121" s="323">
        <v>48.75</v>
      </c>
      <c r="F121" s="480">
        <v>1</v>
      </c>
      <c r="G121" s="481">
        <v>0.6964285714285714</v>
      </c>
      <c r="H121" s="124" t="s">
        <v>37</v>
      </c>
      <c r="I121" s="183" t="s">
        <v>37</v>
      </c>
      <c r="J121" s="124">
        <v>90</v>
      </c>
      <c r="K121" s="125">
        <v>68</v>
      </c>
      <c r="L121" s="110" t="s">
        <v>37</v>
      </c>
      <c r="M121" s="183" t="s">
        <v>37</v>
      </c>
      <c r="N121" s="124">
        <v>90</v>
      </c>
      <c r="O121" s="125">
        <v>68</v>
      </c>
      <c r="P121" s="110" t="s">
        <v>37</v>
      </c>
      <c r="Q121" s="183" t="s">
        <v>37</v>
      </c>
      <c r="R121" s="124">
        <v>0</v>
      </c>
      <c r="S121" s="125">
        <v>0</v>
      </c>
      <c r="T121" s="110" t="s">
        <v>37</v>
      </c>
      <c r="U121" s="183" t="s">
        <v>37</v>
      </c>
      <c r="V121" s="482">
        <v>1.2857142857142858</v>
      </c>
      <c r="W121" s="483">
        <v>1.3948717948717948</v>
      </c>
      <c r="X121" s="184">
        <v>70</v>
      </c>
      <c r="Y121" s="326">
        <v>54.5</v>
      </c>
      <c r="Z121" s="480">
        <v>1</v>
      </c>
      <c r="AA121" s="480">
        <v>0.77857142857142858</v>
      </c>
      <c r="AB121" s="124" t="s">
        <v>37</v>
      </c>
      <c r="AC121" s="183" t="s">
        <v>37</v>
      </c>
      <c r="AD121" s="124">
        <v>90</v>
      </c>
      <c r="AE121" s="183">
        <v>70.071428571428584</v>
      </c>
      <c r="AF121" s="124" t="s">
        <v>37</v>
      </c>
      <c r="AG121" s="183" t="s">
        <v>37</v>
      </c>
      <c r="AH121" s="124">
        <v>90</v>
      </c>
      <c r="AI121" s="183">
        <v>70.071428571428584</v>
      </c>
      <c r="AJ121" s="124" t="s">
        <v>37</v>
      </c>
      <c r="AK121" s="183" t="s">
        <v>37</v>
      </c>
      <c r="AL121" s="124" t="s">
        <v>37</v>
      </c>
      <c r="AM121" s="183" t="s">
        <v>37</v>
      </c>
      <c r="AN121" s="124" t="s">
        <v>37</v>
      </c>
      <c r="AO121" s="183" t="s">
        <v>37</v>
      </c>
      <c r="AP121" s="482">
        <v>1.2857142857142858</v>
      </c>
      <c r="AQ121" s="483">
        <v>1.285714285714286</v>
      </c>
      <c r="AR121" s="1125">
        <v>55</v>
      </c>
      <c r="AS121" s="1126">
        <v>50</v>
      </c>
      <c r="AT121" s="1127">
        <v>1</v>
      </c>
      <c r="AU121" s="1127">
        <v>0.90909090909090906</v>
      </c>
      <c r="AV121" s="1128" t="s">
        <v>37</v>
      </c>
      <c r="AW121" s="1129" t="s">
        <v>37</v>
      </c>
      <c r="AX121" s="1130">
        <v>70</v>
      </c>
      <c r="AY121" s="1129">
        <v>68</v>
      </c>
      <c r="AZ121" s="1128" t="s">
        <v>37</v>
      </c>
      <c r="BA121" s="1129" t="s">
        <v>37</v>
      </c>
      <c r="BB121" s="1130">
        <v>70</v>
      </c>
      <c r="BC121" s="1129">
        <v>68</v>
      </c>
      <c r="BD121" s="1128" t="s">
        <v>37</v>
      </c>
      <c r="BE121" s="1129" t="s">
        <v>37</v>
      </c>
      <c r="BF121" s="1128" t="s">
        <v>37</v>
      </c>
      <c r="BG121" s="1129" t="s">
        <v>37</v>
      </c>
      <c r="BH121" s="1105" t="s">
        <v>37</v>
      </c>
      <c r="BI121" s="1106" t="s">
        <v>37</v>
      </c>
      <c r="BJ121" s="1131">
        <v>1.2727272727272727</v>
      </c>
      <c r="BK121" s="1132">
        <v>1.36</v>
      </c>
      <c r="BL121" s="1125">
        <v>40</v>
      </c>
      <c r="BM121" s="1126">
        <v>49</v>
      </c>
      <c r="BN121" s="1127">
        <v>1</v>
      </c>
      <c r="BO121" s="1127">
        <v>1.2250000000000001</v>
      </c>
      <c r="BP121" s="1105" t="s">
        <v>37</v>
      </c>
      <c r="BQ121" s="1106" t="s">
        <v>37</v>
      </c>
      <c r="BR121" s="1130">
        <v>50</v>
      </c>
      <c r="BS121" s="1129">
        <v>58</v>
      </c>
      <c r="BT121" s="1128" t="s">
        <v>37</v>
      </c>
      <c r="BU121" s="1129" t="s">
        <v>37</v>
      </c>
      <c r="BV121" s="1128">
        <v>50</v>
      </c>
      <c r="BW121" s="1129">
        <v>58</v>
      </c>
      <c r="BX121" s="1128" t="s">
        <v>37</v>
      </c>
      <c r="BY121" s="1129" t="s">
        <v>37</v>
      </c>
      <c r="BZ121" s="1128" t="s">
        <v>37</v>
      </c>
      <c r="CA121" s="1129" t="s">
        <v>37</v>
      </c>
      <c r="CB121" s="1128" t="s">
        <v>37</v>
      </c>
      <c r="CC121" s="1129" t="s">
        <v>37</v>
      </c>
      <c r="CD121" s="1131">
        <v>1.25</v>
      </c>
      <c r="CE121" s="1132">
        <v>1.1836734693877551</v>
      </c>
      <c r="CF121" s="1133">
        <f>CF65</f>
        <v>235</v>
      </c>
      <c r="CG121" s="1134">
        <f>CG65</f>
        <v>202.25</v>
      </c>
      <c r="CH121" s="1135">
        <f>CF121/235</f>
        <v>1</v>
      </c>
      <c r="CI121" s="1135">
        <f>CG121/197.3</f>
        <v>1.0250886974151039</v>
      </c>
      <c r="CJ121" s="1220" t="s">
        <v>37</v>
      </c>
      <c r="CK121" s="1221" t="s">
        <v>37</v>
      </c>
      <c r="CL121" s="872">
        <f t="shared" si="71"/>
        <v>300</v>
      </c>
      <c r="CM121" s="647">
        <f t="shared" si="72"/>
        <v>264.07142857142856</v>
      </c>
      <c r="CN121" s="872" t="s">
        <v>37</v>
      </c>
      <c r="CO121" s="647" t="s">
        <v>37</v>
      </c>
      <c r="CP121" s="872">
        <f t="shared" si="73"/>
        <v>300</v>
      </c>
      <c r="CQ121" s="647">
        <f t="shared" si="74"/>
        <v>264.07142857142856</v>
      </c>
      <c r="CR121" s="872" t="s">
        <v>37</v>
      </c>
      <c r="CS121" s="647" t="s">
        <v>37</v>
      </c>
      <c r="CT121" s="872" t="s">
        <v>37</v>
      </c>
      <c r="CU121" s="647" t="s">
        <v>37</v>
      </c>
      <c r="CV121" s="872" t="s">
        <v>37</v>
      </c>
      <c r="CW121" s="647" t="str">
        <f t="shared" si="75"/>
        <v>x</v>
      </c>
      <c r="CX121" s="872">
        <f>CL121/CF121</f>
        <v>1.2765957446808511</v>
      </c>
      <c r="CY121" s="1136">
        <f>CM121/CG121</f>
        <v>1.3056683736535404</v>
      </c>
      <c r="CZ121" s="1114">
        <f>CH121-CG121</f>
        <v>-201.25</v>
      </c>
      <c r="DA121" s="1115">
        <f>CI121-CH121</f>
        <v>2.5088697415103889E-2</v>
      </c>
      <c r="DB121" s="872" t="s">
        <v>37</v>
      </c>
      <c r="DC121" s="663" t="s">
        <v>37</v>
      </c>
      <c r="DD121" s="872">
        <f t="shared" si="69"/>
        <v>-35.928571428571445</v>
      </c>
      <c r="DE121" s="169">
        <f t="shared" si="76"/>
        <v>-0.11976190476190482</v>
      </c>
      <c r="DF121" s="662" t="s">
        <v>37</v>
      </c>
      <c r="DG121" s="647" t="s">
        <v>37</v>
      </c>
      <c r="DH121" s="872">
        <f t="shared" si="70"/>
        <v>-35.928571428571445</v>
      </c>
      <c r="DI121" s="169">
        <f t="shared" si="77"/>
        <v>-0.11976190476190482</v>
      </c>
      <c r="DJ121" s="662" t="s">
        <v>37</v>
      </c>
      <c r="DK121" s="647" t="s">
        <v>37</v>
      </c>
      <c r="DL121" s="872" t="s">
        <v>37</v>
      </c>
      <c r="DM121" s="169" t="s">
        <v>37</v>
      </c>
      <c r="DN121" s="662" t="s">
        <v>37</v>
      </c>
      <c r="DO121" s="663" t="s">
        <v>37</v>
      </c>
      <c r="DP121" s="1137">
        <f>CY121-CX121</f>
        <v>2.9072628972689252E-2</v>
      </c>
      <c r="DQ121" s="1138">
        <f>DP121/CX121</f>
        <v>2.2773559361939914E-2</v>
      </c>
    </row>
    <row r="122" spans="1:140" ht="15" customHeight="1" thickBot="1" x14ac:dyDescent="0.35">
      <c r="A122" s="451"/>
      <c r="B122" s="1321" t="s">
        <v>89</v>
      </c>
      <c r="C122" s="1322"/>
      <c r="D122" s="484" t="s">
        <v>37</v>
      </c>
      <c r="E122" s="322" t="s">
        <v>37</v>
      </c>
      <c r="F122" s="485" t="s">
        <v>37</v>
      </c>
      <c r="G122" s="486" t="s">
        <v>37</v>
      </c>
      <c r="H122" s="487" t="s">
        <v>37</v>
      </c>
      <c r="I122" s="310" t="s">
        <v>37</v>
      </c>
      <c r="J122" s="487">
        <v>5394</v>
      </c>
      <c r="K122" s="161">
        <v>5081</v>
      </c>
      <c r="L122" s="325" t="s">
        <v>37</v>
      </c>
      <c r="M122" s="310" t="s">
        <v>37</v>
      </c>
      <c r="N122" s="487">
        <v>5394</v>
      </c>
      <c r="O122" s="161">
        <v>5081</v>
      </c>
      <c r="P122" s="325" t="s">
        <v>37</v>
      </c>
      <c r="Q122" s="310" t="s">
        <v>37</v>
      </c>
      <c r="R122" s="487">
        <v>0</v>
      </c>
      <c r="S122" s="161">
        <v>0</v>
      </c>
      <c r="T122" s="325" t="s">
        <v>37</v>
      </c>
      <c r="U122" s="310" t="s">
        <v>37</v>
      </c>
      <c r="V122" s="488" t="s">
        <v>37</v>
      </c>
      <c r="W122" s="489" t="s">
        <v>37</v>
      </c>
      <c r="X122" s="490"/>
      <c r="Y122" s="491"/>
      <c r="Z122" s="485"/>
      <c r="AA122" s="161"/>
      <c r="AB122" s="487" t="s">
        <v>37</v>
      </c>
      <c r="AC122" s="310" t="s">
        <v>37</v>
      </c>
      <c r="AD122" s="487">
        <v>5394</v>
      </c>
      <c r="AE122" s="310">
        <v>5296.2509646991566</v>
      </c>
      <c r="AF122" s="487" t="s">
        <v>37</v>
      </c>
      <c r="AG122" s="310" t="s">
        <v>37</v>
      </c>
      <c r="AH122" s="487">
        <v>5394</v>
      </c>
      <c r="AI122" s="310">
        <v>5296.2509646991566</v>
      </c>
      <c r="AJ122" s="487" t="s">
        <v>37</v>
      </c>
      <c r="AK122" s="310" t="s">
        <v>37</v>
      </c>
      <c r="AL122" s="487" t="s">
        <v>37</v>
      </c>
      <c r="AM122" s="310" t="s">
        <v>37</v>
      </c>
      <c r="AN122" s="487" t="s">
        <v>37</v>
      </c>
      <c r="AO122" s="310" t="s">
        <v>37</v>
      </c>
      <c r="AP122" s="492" t="s">
        <v>37</v>
      </c>
      <c r="AQ122" s="321" t="s">
        <v>37</v>
      </c>
      <c r="AR122" s="1139"/>
      <c r="AS122" s="1140"/>
      <c r="AT122" s="1141"/>
      <c r="AU122" s="1142"/>
      <c r="AV122" s="1143" t="s">
        <v>37</v>
      </c>
      <c r="AW122" s="1144" t="s">
        <v>37</v>
      </c>
      <c r="AX122" s="1145">
        <v>5656</v>
      </c>
      <c r="AY122" s="1144">
        <v>5230.53</v>
      </c>
      <c r="AZ122" s="1143" t="s">
        <v>37</v>
      </c>
      <c r="BA122" s="1144" t="s">
        <v>37</v>
      </c>
      <c r="BB122" s="1145">
        <v>5656</v>
      </c>
      <c r="BC122" s="1144">
        <v>5230.53</v>
      </c>
      <c r="BD122" s="1143" t="s">
        <v>37</v>
      </c>
      <c r="BE122" s="1144" t="s">
        <v>37</v>
      </c>
      <c r="BF122" s="1143" t="s">
        <v>37</v>
      </c>
      <c r="BG122" s="1144" t="s">
        <v>37</v>
      </c>
      <c r="BH122" s="1143" t="s">
        <v>37</v>
      </c>
      <c r="BI122" s="1144" t="s">
        <v>37</v>
      </c>
      <c r="BJ122" s="1146" t="s">
        <v>37</v>
      </c>
      <c r="BK122" s="1147" t="s">
        <v>37</v>
      </c>
      <c r="BL122" s="1139"/>
      <c r="BM122" s="1140"/>
      <c r="BN122" s="1141"/>
      <c r="BO122" s="1142"/>
      <c r="BP122" s="1143" t="s">
        <v>37</v>
      </c>
      <c r="BQ122" s="1144" t="s">
        <v>37</v>
      </c>
      <c r="BR122" s="1145">
        <v>5656</v>
      </c>
      <c r="BS122" s="1144">
        <v>5672</v>
      </c>
      <c r="BT122" s="1143" t="s">
        <v>37</v>
      </c>
      <c r="BU122" s="1144" t="s">
        <v>37</v>
      </c>
      <c r="BV122" s="1143">
        <v>5656</v>
      </c>
      <c r="BW122" s="1144">
        <v>5672</v>
      </c>
      <c r="BX122" s="1143" t="s">
        <v>37</v>
      </c>
      <c r="BY122" s="1144" t="s">
        <v>37</v>
      </c>
      <c r="BZ122" s="1143" t="s">
        <v>37</v>
      </c>
      <c r="CA122" s="1144" t="s">
        <v>37</v>
      </c>
      <c r="CB122" s="1143" t="s">
        <v>37</v>
      </c>
      <c r="CC122" s="1144" t="s">
        <v>37</v>
      </c>
      <c r="CD122" s="1146" t="s">
        <v>37</v>
      </c>
      <c r="CE122" s="1147" t="s">
        <v>37</v>
      </c>
      <c r="CF122" s="1148" t="s">
        <v>37</v>
      </c>
      <c r="CG122" s="1149" t="s">
        <v>37</v>
      </c>
      <c r="CH122" s="1150" t="s">
        <v>37</v>
      </c>
      <c r="CI122" s="1151" t="s">
        <v>37</v>
      </c>
      <c r="CJ122" s="1224" t="s">
        <v>37</v>
      </c>
      <c r="CK122" s="1225" t="s">
        <v>37</v>
      </c>
      <c r="CL122" s="1152">
        <f t="shared" si="71"/>
        <v>22100</v>
      </c>
      <c r="CM122" s="1153">
        <f t="shared" si="72"/>
        <v>21279.780964699155</v>
      </c>
      <c r="CN122" s="1152" t="s">
        <v>37</v>
      </c>
      <c r="CO122" s="1153" t="s">
        <v>37</v>
      </c>
      <c r="CP122" s="1152">
        <f t="shared" si="73"/>
        <v>22100</v>
      </c>
      <c r="CQ122" s="1153">
        <f t="shared" si="74"/>
        <v>21279.780964699155</v>
      </c>
      <c r="CR122" s="1152" t="s">
        <v>37</v>
      </c>
      <c r="CS122" s="1153" t="s">
        <v>37</v>
      </c>
      <c r="CT122" s="1152" t="s">
        <v>37</v>
      </c>
      <c r="CU122" s="1153" t="s">
        <v>37</v>
      </c>
      <c r="CV122" s="1152" t="s">
        <v>37</v>
      </c>
      <c r="CW122" s="1153" t="str">
        <f t="shared" si="75"/>
        <v>x</v>
      </c>
      <c r="CX122" s="1152" t="s">
        <v>37</v>
      </c>
      <c r="CY122" s="1154" t="s">
        <v>37</v>
      </c>
      <c r="CZ122" s="1155" t="s">
        <v>37</v>
      </c>
      <c r="DA122" s="1156" t="s">
        <v>37</v>
      </c>
      <c r="DB122" s="1152" t="s">
        <v>37</v>
      </c>
      <c r="DC122" s="1157" t="s">
        <v>37</v>
      </c>
      <c r="DD122" s="1152">
        <f t="shared" si="69"/>
        <v>-820.21903530084455</v>
      </c>
      <c r="DE122" s="1158">
        <f t="shared" si="76"/>
        <v>-3.7113983497775768E-2</v>
      </c>
      <c r="DF122" s="1151" t="s">
        <v>37</v>
      </c>
      <c r="DG122" s="1153" t="s">
        <v>37</v>
      </c>
      <c r="DH122" s="1152">
        <f t="shared" si="70"/>
        <v>-820.21903530084455</v>
      </c>
      <c r="DI122" s="1158">
        <f t="shared" si="77"/>
        <v>-3.7113983497775768E-2</v>
      </c>
      <c r="DJ122" s="1151" t="s">
        <v>37</v>
      </c>
      <c r="DK122" s="1153" t="s">
        <v>37</v>
      </c>
      <c r="DL122" s="1152" t="s">
        <v>37</v>
      </c>
      <c r="DM122" s="1158" t="s">
        <v>37</v>
      </c>
      <c r="DN122" s="1151" t="s">
        <v>37</v>
      </c>
      <c r="DO122" s="1157" t="s">
        <v>37</v>
      </c>
      <c r="DP122" s="1159" t="s">
        <v>37</v>
      </c>
      <c r="DQ122" s="1160" t="s">
        <v>37</v>
      </c>
    </row>
    <row r="123" spans="1:140" ht="15" customHeight="1" x14ac:dyDescent="0.3">
      <c r="A123" s="64"/>
      <c r="B123" s="1165"/>
      <c r="C123" s="1165"/>
      <c r="D123" s="1166"/>
      <c r="E123" s="1167"/>
      <c r="F123" s="1168"/>
      <c r="G123" s="1168"/>
      <c r="H123" s="1169"/>
      <c r="I123" s="1169"/>
      <c r="J123" s="1169"/>
      <c r="K123" s="1169"/>
      <c r="L123" s="1169"/>
      <c r="M123" s="1169"/>
      <c r="N123" s="1169"/>
      <c r="O123" s="1169"/>
      <c r="P123" s="1169"/>
      <c r="Q123" s="1169"/>
      <c r="R123" s="1169"/>
      <c r="S123" s="1169"/>
      <c r="T123" s="1169"/>
      <c r="U123" s="1169"/>
      <c r="V123" s="1170"/>
      <c r="W123" s="1170"/>
      <c r="X123" s="1167"/>
      <c r="Y123" s="1167"/>
      <c r="Z123" s="1168"/>
      <c r="AA123" s="1169"/>
      <c r="AB123" s="1169"/>
      <c r="AC123" s="1169"/>
      <c r="AD123" s="1169"/>
      <c r="AE123" s="1169"/>
      <c r="AF123" s="1169"/>
      <c r="AG123" s="1169"/>
      <c r="AH123" s="1169"/>
      <c r="AI123" s="1169"/>
      <c r="AJ123" s="1169"/>
      <c r="AK123" s="1169"/>
      <c r="AL123" s="1169"/>
      <c r="AM123" s="1169"/>
      <c r="AN123" s="1169"/>
      <c r="AO123" s="1169"/>
      <c r="AP123" s="1171"/>
      <c r="AQ123" s="1171"/>
      <c r="AR123" s="1172"/>
      <c r="AS123" s="1172"/>
      <c r="AT123" s="1173"/>
      <c r="AU123" s="1174"/>
      <c r="AV123" s="1174"/>
      <c r="AW123" s="1174"/>
      <c r="AX123" s="1174"/>
      <c r="AY123" s="1174"/>
      <c r="AZ123" s="1174"/>
      <c r="BA123" s="1174"/>
      <c r="BB123" s="1174"/>
      <c r="BC123" s="1174"/>
      <c r="BD123" s="1174"/>
      <c r="BE123" s="1174"/>
      <c r="BF123" s="1174"/>
      <c r="BG123" s="1174"/>
      <c r="BH123" s="1174"/>
      <c r="BI123" s="1174"/>
      <c r="BJ123" s="1175"/>
      <c r="BK123" s="1175"/>
      <c r="BL123" s="1172"/>
      <c r="BM123" s="1172"/>
      <c r="BN123" s="1173"/>
      <c r="BO123" s="1174"/>
      <c r="BP123" s="1174"/>
      <c r="BQ123" s="1174"/>
      <c r="BR123" s="1174"/>
      <c r="BS123" s="1174"/>
      <c r="BT123" s="1174"/>
      <c r="BU123" s="1174"/>
      <c r="BV123" s="1174"/>
      <c r="BW123" s="1174"/>
      <c r="BX123" s="1174"/>
      <c r="BY123" s="1174"/>
      <c r="BZ123" s="1174"/>
      <c r="CA123" s="1174"/>
      <c r="CB123" s="1174"/>
      <c r="CC123" s="1174"/>
      <c r="CD123" s="1175"/>
      <c r="CE123" s="1175"/>
      <c r="CF123" s="557"/>
      <c r="CH123" s="1176"/>
      <c r="CI123" s="581"/>
      <c r="CJ123" s="1226"/>
      <c r="CK123" s="1226"/>
      <c r="CL123" s="581"/>
      <c r="CM123" s="581"/>
      <c r="CN123" s="581"/>
      <c r="CO123" s="581"/>
      <c r="CP123" s="581"/>
      <c r="CQ123" s="581"/>
      <c r="CR123" s="581"/>
      <c r="CS123" s="581"/>
      <c r="CT123" s="581"/>
      <c r="CU123" s="581"/>
      <c r="CV123" s="581"/>
      <c r="CW123" s="581"/>
      <c r="CX123" s="581"/>
      <c r="CY123" s="581"/>
      <c r="CZ123" s="1177"/>
      <c r="DA123" s="1177"/>
      <c r="DB123" s="581"/>
      <c r="DC123" s="1178"/>
      <c r="DD123" s="581"/>
      <c r="DE123" s="1179"/>
      <c r="DF123" s="581"/>
      <c r="DG123" s="581"/>
      <c r="DH123" s="581"/>
      <c r="DI123" s="1179"/>
      <c r="DJ123" s="581"/>
      <c r="DK123" s="581"/>
      <c r="DL123" s="581"/>
      <c r="DM123" s="1179"/>
      <c r="DN123" s="581"/>
      <c r="DO123" s="1178"/>
      <c r="DP123" s="1180"/>
      <c r="DQ123" s="1179"/>
    </row>
    <row r="124" spans="1:140" s="70" customFormat="1" x14ac:dyDescent="0.3">
      <c r="A124" s="64"/>
      <c r="B124" s="1186" t="s">
        <v>121</v>
      </c>
      <c r="D124" s="1187"/>
      <c r="E124" s="1187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1188"/>
      <c r="Y124" s="118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1189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S124" s="68"/>
      <c r="DB124" s="1188"/>
      <c r="DC124" s="1188"/>
      <c r="DD124" s="64"/>
      <c r="DE124" s="64"/>
      <c r="DF124" s="1188"/>
      <c r="DG124" s="1188"/>
      <c r="DH124" s="1188"/>
      <c r="DI124" s="1188"/>
      <c r="DJ124" s="1188"/>
      <c r="DK124" s="1188"/>
      <c r="DL124" s="1188"/>
      <c r="DM124" s="1188"/>
      <c r="DN124" s="1188"/>
      <c r="DO124" s="1188"/>
      <c r="DP124" s="1188"/>
      <c r="DQ124" s="1188"/>
      <c r="DR124" s="1188"/>
      <c r="DS124" s="1188"/>
      <c r="DT124" s="1190"/>
      <c r="DU124" s="1191"/>
      <c r="DV124" s="64"/>
      <c r="DW124" s="64"/>
      <c r="DX124" s="64"/>
      <c r="DY124" s="1192"/>
      <c r="DZ124" s="1193"/>
      <c r="EA124" s="1193"/>
      <c r="EB124" s="64"/>
      <c r="EC124" s="64"/>
      <c r="ED124" s="64"/>
      <c r="EE124" s="64"/>
      <c r="EF124" s="64"/>
      <c r="EG124" s="64"/>
      <c r="EH124" s="64"/>
      <c r="EI124" s="64"/>
      <c r="EJ124" s="64"/>
    </row>
    <row r="125" spans="1:140" s="70" customFormat="1" x14ac:dyDescent="0.3">
      <c r="A125" s="64"/>
      <c r="B125" s="1227" t="s">
        <v>19</v>
      </c>
      <c r="C125" s="1227"/>
      <c r="D125" s="1187"/>
      <c r="E125" s="1187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1188"/>
      <c r="Y125" s="118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1189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S125" s="68"/>
      <c r="DB125" s="1188"/>
      <c r="DC125" s="1188"/>
      <c r="DD125" s="64"/>
      <c r="DE125" s="64"/>
      <c r="DF125" s="1188"/>
      <c r="DG125" s="1188"/>
      <c r="DH125" s="1188"/>
      <c r="DI125" s="1188"/>
      <c r="DJ125" s="1188"/>
      <c r="DK125" s="1188"/>
      <c r="DL125" s="1188"/>
      <c r="DM125" s="1188"/>
      <c r="DN125" s="1188"/>
      <c r="DO125" s="1188"/>
      <c r="DP125" s="1188"/>
      <c r="DQ125" s="1188"/>
      <c r="DR125" s="1188"/>
      <c r="DS125" s="1188"/>
      <c r="DT125" s="1190"/>
      <c r="DU125" s="1191"/>
      <c r="DV125" s="64"/>
      <c r="DW125" s="64"/>
      <c r="DX125" s="64"/>
      <c r="DY125" s="1192"/>
      <c r="DZ125" s="1193"/>
      <c r="EA125" s="1193"/>
      <c r="EB125" s="64"/>
      <c r="EC125" s="64"/>
      <c r="ED125" s="64"/>
      <c r="EE125" s="64"/>
      <c r="EF125" s="64"/>
      <c r="EG125" s="64"/>
      <c r="EH125" s="64"/>
      <c r="EI125" s="64"/>
      <c r="EJ125" s="64"/>
    </row>
    <row r="126" spans="1:140" s="70" customFormat="1" x14ac:dyDescent="0.3">
      <c r="A126" s="64"/>
      <c r="B126" s="1194" t="s">
        <v>113</v>
      </c>
      <c r="C126" s="1195">
        <v>165140</v>
      </c>
      <c r="D126" s="1196" t="s">
        <v>114</v>
      </c>
      <c r="E126" s="1187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1197"/>
      <c r="T126" s="68"/>
      <c r="U126" s="68"/>
      <c r="V126" s="68"/>
      <c r="W126" s="68"/>
      <c r="X126" s="1188"/>
      <c r="Y126" s="118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1189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DB126" s="1188"/>
      <c r="DC126" s="1188"/>
      <c r="DD126" s="64"/>
      <c r="DE126" s="64"/>
      <c r="DF126" s="1188"/>
      <c r="DG126" s="1188"/>
      <c r="DH126" s="1188"/>
      <c r="DI126" s="1188"/>
      <c r="DJ126" s="1188"/>
      <c r="DK126" s="1188"/>
      <c r="DL126" s="1188"/>
      <c r="DM126" s="1188"/>
      <c r="DN126" s="1188"/>
      <c r="DO126" s="1188"/>
      <c r="DP126" s="1188"/>
      <c r="DQ126" s="1188"/>
      <c r="DR126" s="1188"/>
      <c r="DS126" s="1188"/>
      <c r="DT126" s="1190"/>
      <c r="DU126" s="1191"/>
      <c r="DV126" s="64"/>
      <c r="DW126" s="64"/>
      <c r="DX126" s="64"/>
      <c r="DY126" s="1192"/>
      <c r="DZ126" s="1193"/>
      <c r="EA126" s="1193"/>
      <c r="EB126" s="64"/>
      <c r="EC126" s="64"/>
      <c r="ED126" s="64"/>
      <c r="EE126" s="64"/>
      <c r="EF126" s="64"/>
      <c r="EG126" s="64"/>
      <c r="EH126" s="64"/>
      <c r="EI126" s="64"/>
      <c r="EJ126" s="64"/>
    </row>
    <row r="127" spans="1:140" s="70" customFormat="1" x14ac:dyDescent="0.3">
      <c r="A127" s="64"/>
      <c r="B127" s="1194" t="s">
        <v>115</v>
      </c>
      <c r="C127" s="1195">
        <v>55821</v>
      </c>
      <c r="D127" s="1196" t="s">
        <v>114</v>
      </c>
      <c r="E127" s="1187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1197"/>
      <c r="T127" s="68"/>
      <c r="U127" s="68"/>
      <c r="V127" s="68"/>
      <c r="W127" s="68"/>
      <c r="X127" s="1188"/>
      <c r="Y127" s="118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1189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DB127" s="1188"/>
      <c r="DC127" s="1188"/>
      <c r="DD127" s="64"/>
      <c r="DE127" s="64"/>
      <c r="DF127" s="1188"/>
      <c r="DG127" s="1188"/>
      <c r="DH127" s="1188"/>
      <c r="DI127" s="1188"/>
      <c r="DJ127" s="1188"/>
      <c r="DK127" s="1188"/>
      <c r="DL127" s="1188"/>
      <c r="DM127" s="1188"/>
      <c r="DN127" s="1188"/>
      <c r="DO127" s="1188"/>
      <c r="DP127" s="1188"/>
      <c r="DQ127" s="1188"/>
      <c r="DR127" s="1188"/>
      <c r="DS127" s="1188"/>
      <c r="DT127" s="1190"/>
      <c r="DU127" s="1191"/>
      <c r="DV127" s="64"/>
      <c r="DW127" s="64"/>
      <c r="DX127" s="64"/>
      <c r="DY127" s="1192"/>
      <c r="DZ127" s="1193"/>
      <c r="EA127" s="1193"/>
      <c r="EB127" s="64"/>
      <c r="EC127" s="64"/>
      <c r="ED127" s="64"/>
      <c r="EE127" s="64"/>
      <c r="EF127" s="64"/>
      <c r="EG127" s="64"/>
      <c r="EH127" s="64"/>
      <c r="EI127" s="64"/>
      <c r="EJ127" s="64"/>
    </row>
    <row r="128" spans="1:140" s="70" customFormat="1" x14ac:dyDescent="0.3">
      <c r="A128" s="64"/>
      <c r="B128" s="1194" t="s">
        <v>116</v>
      </c>
      <c r="C128" s="1195">
        <v>32520</v>
      </c>
      <c r="D128" s="1196" t="s">
        <v>114</v>
      </c>
      <c r="E128" s="1187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1188"/>
      <c r="Y128" s="118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1189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DB128" s="1188"/>
      <c r="DC128" s="1188"/>
      <c r="DD128" s="64"/>
      <c r="DE128" s="64"/>
      <c r="DF128" s="1188"/>
      <c r="DG128" s="1188"/>
      <c r="DH128" s="1188"/>
      <c r="DI128" s="1188"/>
      <c r="DJ128" s="1188"/>
      <c r="DK128" s="1188"/>
      <c r="DL128" s="1188"/>
      <c r="DM128" s="1188"/>
      <c r="DN128" s="1188"/>
      <c r="DO128" s="1188"/>
      <c r="DP128" s="1188"/>
      <c r="DQ128" s="1188"/>
      <c r="DR128" s="1188"/>
      <c r="DS128" s="1188"/>
      <c r="DT128" s="1190"/>
      <c r="DU128" s="1191"/>
      <c r="DV128" s="64"/>
      <c r="DW128" s="64"/>
      <c r="DX128" s="64"/>
      <c r="DY128" s="1192"/>
      <c r="DZ128" s="1193"/>
      <c r="EA128" s="1193"/>
      <c r="EB128" s="64"/>
      <c r="EC128" s="64"/>
      <c r="ED128" s="64"/>
      <c r="EE128" s="64"/>
      <c r="EF128" s="64"/>
      <c r="EG128" s="64"/>
      <c r="EH128" s="64"/>
      <c r="EI128" s="64"/>
      <c r="EJ128" s="64"/>
    </row>
    <row r="129" spans="1:160" s="70" customFormat="1" x14ac:dyDescent="0.3">
      <c r="A129" s="64"/>
      <c r="B129" s="1194" t="s">
        <v>117</v>
      </c>
      <c r="C129" s="1198">
        <v>8222</v>
      </c>
      <c r="D129" s="1196" t="s">
        <v>114</v>
      </c>
      <c r="E129" s="1187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1197"/>
      <c r="T129" s="68"/>
      <c r="U129" s="68"/>
      <c r="V129" s="68"/>
      <c r="W129" s="68"/>
      <c r="X129" s="1188"/>
      <c r="Y129" s="118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1189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DB129" s="1188"/>
      <c r="DC129" s="1188"/>
      <c r="DD129" s="64"/>
      <c r="DE129" s="64"/>
      <c r="DF129" s="1188"/>
      <c r="DG129" s="1188"/>
      <c r="DH129" s="1188"/>
      <c r="DI129" s="1188"/>
      <c r="DJ129" s="1188"/>
      <c r="DK129" s="1188"/>
      <c r="DL129" s="1188"/>
      <c r="DM129" s="1188"/>
      <c r="DN129" s="1188"/>
      <c r="DO129" s="1188"/>
      <c r="DP129" s="1188"/>
      <c r="DQ129" s="1188"/>
      <c r="DR129" s="1188"/>
      <c r="DS129" s="1188"/>
      <c r="DT129" s="1190"/>
      <c r="DU129" s="1191"/>
      <c r="DV129" s="64"/>
      <c r="DW129" s="64"/>
      <c r="DX129" s="64"/>
      <c r="DY129" s="1192"/>
      <c r="DZ129" s="1193"/>
      <c r="EA129" s="1193"/>
      <c r="EB129" s="64"/>
      <c r="EC129" s="64"/>
      <c r="ED129" s="64"/>
      <c r="EE129" s="64"/>
      <c r="EF129" s="64"/>
      <c r="EG129" s="64"/>
      <c r="EH129" s="64"/>
      <c r="EI129" s="64"/>
      <c r="EJ129" s="64"/>
    </row>
    <row r="130" spans="1:160" s="1" customFormat="1" ht="13.8" x14ac:dyDescent="0.25">
      <c r="A130" s="1199"/>
      <c r="B130" s="1228" t="s">
        <v>20</v>
      </c>
      <c r="C130" s="1228"/>
      <c r="D130" s="1200"/>
      <c r="E130" s="1200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1201"/>
      <c r="Y130" s="1201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1202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DB130" s="1201"/>
      <c r="DC130" s="1201"/>
      <c r="DD130" s="1199"/>
      <c r="DE130" s="1199"/>
      <c r="DF130" s="1201"/>
      <c r="DG130" s="1201"/>
      <c r="DH130" s="1201"/>
      <c r="DI130" s="1201"/>
      <c r="DJ130" s="1201"/>
      <c r="DK130" s="1201"/>
      <c r="DL130" s="1201"/>
      <c r="DM130" s="1201"/>
      <c r="DN130" s="1201"/>
      <c r="DO130" s="1201"/>
      <c r="DP130" s="1201"/>
      <c r="DQ130" s="1201"/>
      <c r="DR130" s="1201"/>
      <c r="DS130" s="1201"/>
      <c r="DT130" s="1203"/>
      <c r="DU130" s="1204"/>
      <c r="DV130" s="1199"/>
      <c r="DW130" s="1199"/>
      <c r="DX130" s="1199"/>
      <c r="DY130" s="1205"/>
      <c r="DZ130" s="1206"/>
      <c r="EA130" s="1206"/>
      <c r="EB130" s="1199"/>
      <c r="EC130" s="1199"/>
      <c r="ED130" s="1199"/>
      <c r="EE130" s="1199"/>
      <c r="EF130" s="1199"/>
      <c r="EG130" s="1199"/>
      <c r="EH130" s="1199"/>
      <c r="EI130" s="1199"/>
      <c r="EJ130" s="1199"/>
    </row>
    <row r="131" spans="1:160" s="1" customFormat="1" ht="24" customHeight="1" x14ac:dyDescent="0.25">
      <c r="A131" s="1229" t="s">
        <v>118</v>
      </c>
      <c r="B131" s="1229"/>
      <c r="C131" s="1230">
        <v>95097</v>
      </c>
      <c r="D131" s="1231" t="s">
        <v>119</v>
      </c>
      <c r="E131" s="1200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1201"/>
      <c r="Y131" s="1201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1202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DB131" s="1201"/>
      <c r="DC131" s="1201"/>
      <c r="DD131" s="1199"/>
      <c r="DE131" s="1199"/>
      <c r="DF131" s="1201"/>
      <c r="DG131" s="1201"/>
      <c r="DH131" s="1201"/>
      <c r="DI131" s="1201"/>
      <c r="DJ131" s="1201"/>
      <c r="DK131" s="1201"/>
      <c r="DL131" s="1201"/>
      <c r="DM131" s="1201"/>
      <c r="DN131" s="1201"/>
      <c r="DO131" s="1201"/>
      <c r="DP131" s="1201"/>
      <c r="DQ131" s="1201"/>
      <c r="DR131" s="1201"/>
      <c r="DS131" s="1201"/>
      <c r="DT131" s="1203"/>
      <c r="DU131" s="1204"/>
      <c r="DV131" s="1199"/>
      <c r="DW131" s="1199"/>
      <c r="DX131" s="1199"/>
      <c r="DY131" s="1205"/>
      <c r="DZ131" s="1206"/>
      <c r="EA131" s="1206"/>
      <c r="EB131" s="1199"/>
      <c r="EC131" s="1199"/>
      <c r="ED131" s="1199"/>
      <c r="EE131" s="1199"/>
      <c r="EF131" s="1199"/>
      <c r="EG131" s="1199"/>
      <c r="EH131" s="1199"/>
      <c r="EI131" s="1199"/>
      <c r="EJ131" s="1199"/>
    </row>
    <row r="132" spans="1:160" s="1" customFormat="1" ht="30.6" customHeight="1" x14ac:dyDescent="0.25">
      <c r="A132" s="1229"/>
      <c r="B132" s="1229"/>
      <c r="C132" s="1230"/>
      <c r="D132" s="1231"/>
      <c r="E132" s="1200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1201"/>
      <c r="Y132" s="1201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1202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DB132" s="1201"/>
      <c r="DC132" s="1201"/>
      <c r="DD132" s="1199"/>
      <c r="DE132" s="1199"/>
      <c r="DF132" s="1201"/>
      <c r="DG132" s="1201"/>
      <c r="DH132" s="1201"/>
      <c r="DI132" s="1201"/>
      <c r="DJ132" s="1201"/>
      <c r="DK132" s="1201"/>
      <c r="DL132" s="1201"/>
      <c r="DM132" s="1201"/>
      <c r="DN132" s="1201"/>
      <c r="DO132" s="1201"/>
      <c r="DP132" s="1201"/>
      <c r="DQ132" s="1201"/>
      <c r="DR132" s="1201"/>
      <c r="DS132" s="1201"/>
      <c r="DT132" s="1203"/>
      <c r="DU132" s="1204"/>
      <c r="DV132" s="1199"/>
      <c r="DW132" s="1199"/>
      <c r="DX132" s="1199"/>
      <c r="DY132" s="1205"/>
      <c r="DZ132" s="1206"/>
      <c r="EA132" s="1206"/>
      <c r="EB132" s="1199"/>
      <c r="EC132" s="1199"/>
      <c r="ED132" s="1199"/>
      <c r="EE132" s="1199"/>
      <c r="EF132" s="1199"/>
      <c r="EG132" s="1199"/>
      <c r="EH132" s="1199"/>
      <c r="EI132" s="1199"/>
      <c r="EJ132" s="1199"/>
    </row>
    <row r="133" spans="1:160" s="1182" customFormat="1" ht="39" customHeight="1" x14ac:dyDescent="0.3">
      <c r="B133" s="1181" t="s">
        <v>120</v>
      </c>
      <c r="G133" s="1183"/>
      <c r="H133" s="1183"/>
    </row>
    <row r="134" spans="1:160" s="1182" customFormat="1" ht="15.6" x14ac:dyDescent="0.3">
      <c r="B134" s="1181"/>
      <c r="G134" s="1183"/>
      <c r="H134" s="1183"/>
    </row>
    <row r="135" spans="1:160" s="1182" customFormat="1" ht="15.6" x14ac:dyDescent="0.3">
      <c r="B135" s="1181" t="s">
        <v>108</v>
      </c>
      <c r="G135" s="1183"/>
      <c r="H135" s="1183"/>
    </row>
    <row r="136" spans="1:160" s="1182" customFormat="1" ht="15.6" x14ac:dyDescent="0.3">
      <c r="B136" s="1181"/>
      <c r="G136" s="1183"/>
      <c r="H136" s="1183"/>
    </row>
    <row r="137" spans="1:160" s="1182" customFormat="1" ht="15.6" x14ac:dyDescent="0.3">
      <c r="B137" s="1181" t="s">
        <v>109</v>
      </c>
      <c r="G137" s="1183"/>
      <c r="H137" s="1183"/>
    </row>
    <row r="138" spans="1:160" s="1182" customFormat="1" ht="15.6" x14ac:dyDescent="0.3">
      <c r="B138" s="1181"/>
      <c r="G138" s="1183"/>
      <c r="H138" s="1183"/>
    </row>
    <row r="139" spans="1:160" s="1182" customFormat="1" ht="15.6" x14ac:dyDescent="0.3">
      <c r="B139" s="1181" t="s">
        <v>110</v>
      </c>
      <c r="G139" s="1183"/>
      <c r="H139" s="1183"/>
    </row>
    <row r="140" spans="1:160" s="1182" customFormat="1" ht="18" x14ac:dyDescent="0.35">
      <c r="B140" s="1181"/>
      <c r="G140" s="1183"/>
      <c r="H140" s="1183"/>
      <c r="BT140" s="1184"/>
    </row>
    <row r="141" spans="1:160" s="1182" customFormat="1" ht="15.6" x14ac:dyDescent="0.3">
      <c r="B141" s="1181" t="s">
        <v>111</v>
      </c>
      <c r="G141" s="1183"/>
      <c r="H141" s="1183"/>
    </row>
    <row r="142" spans="1:160" s="70" customFormat="1" ht="49.95" customHeight="1" x14ac:dyDescent="0.3">
      <c r="A142" s="47"/>
      <c r="B142" s="1185" t="s">
        <v>112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1161"/>
      <c r="AS142" s="1161"/>
      <c r="AT142" s="1161"/>
      <c r="AU142" s="1161"/>
      <c r="AV142" s="1161"/>
      <c r="AW142" s="1161"/>
      <c r="AX142" s="1161"/>
      <c r="AY142" s="1161"/>
      <c r="AZ142" s="1161"/>
      <c r="BA142" s="1161"/>
      <c r="BB142" s="1161"/>
      <c r="BC142" s="1161"/>
      <c r="BD142" s="1161"/>
      <c r="BE142" s="1161"/>
      <c r="BF142" s="1161"/>
      <c r="BG142" s="1161"/>
      <c r="BH142" s="1161"/>
      <c r="BI142" s="1161"/>
      <c r="BJ142" s="1161"/>
      <c r="BK142" s="1161"/>
      <c r="BL142" s="1161"/>
      <c r="BM142" s="1161"/>
      <c r="BN142" s="1161"/>
      <c r="BO142" s="1161"/>
      <c r="BP142" s="1161"/>
      <c r="BQ142" s="1161"/>
      <c r="BR142" s="1161"/>
      <c r="BS142" s="1161"/>
      <c r="BT142" s="1161"/>
      <c r="BU142" s="1161"/>
      <c r="BV142" s="1161"/>
      <c r="BW142" s="1161"/>
      <c r="BX142" s="1161"/>
      <c r="BY142" s="1161"/>
      <c r="BZ142" s="1161"/>
      <c r="CA142" s="1161"/>
      <c r="CB142" s="1161"/>
      <c r="CC142" s="1161"/>
      <c r="CD142" s="1161"/>
      <c r="CE142" s="1161"/>
      <c r="CF142" s="1161"/>
      <c r="CG142" s="1161"/>
      <c r="CH142" s="1161"/>
      <c r="CI142" s="1161"/>
      <c r="CJ142" s="48"/>
      <c r="CK142" s="48"/>
      <c r="CL142" s="1161"/>
      <c r="CM142" s="1161"/>
      <c r="CN142" s="1161"/>
      <c r="CO142" s="1161"/>
      <c r="CP142" s="1161"/>
      <c r="CQ142" s="1161"/>
      <c r="CR142" s="1161"/>
      <c r="CS142" s="1161"/>
      <c r="CT142" s="1161"/>
      <c r="CU142" s="1161"/>
      <c r="CV142" s="1161"/>
      <c r="CW142" s="1161"/>
      <c r="CX142" s="1161"/>
      <c r="CY142" s="1161"/>
      <c r="CZ142" s="1161"/>
      <c r="DA142" s="1162"/>
      <c r="DB142" s="1161"/>
      <c r="DC142" s="1161"/>
      <c r="DD142" s="1161"/>
      <c r="DE142" s="1161"/>
      <c r="DF142" s="1161"/>
      <c r="DG142" s="1161"/>
      <c r="DH142" s="1161"/>
      <c r="DI142" s="1161"/>
      <c r="DJ142" s="1161"/>
      <c r="DK142" s="1161"/>
      <c r="DL142" s="1161"/>
      <c r="DM142" s="1161"/>
      <c r="DN142" s="1161"/>
      <c r="DO142" s="1161"/>
      <c r="DP142" s="1161"/>
      <c r="DQ142" s="1161"/>
      <c r="DR142" s="48"/>
      <c r="DS142" s="48"/>
      <c r="DT142" s="48"/>
      <c r="DU142" s="54"/>
      <c r="DV142" s="548"/>
      <c r="DW142" s="548"/>
      <c r="DX142" s="548"/>
      <c r="DY142" s="548"/>
      <c r="DZ142" s="548"/>
      <c r="EA142" s="548"/>
      <c r="EB142" s="548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49"/>
      <c r="EO142" s="48"/>
      <c r="EP142" s="48"/>
      <c r="EQ142" s="48"/>
      <c r="ER142" s="50"/>
      <c r="ES142" s="51"/>
      <c r="ET142" s="51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</row>
    <row r="143" spans="1:160" s="70" customFormat="1" x14ac:dyDescent="0.3">
      <c r="A143" s="47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1161"/>
      <c r="AS143" s="1161"/>
      <c r="AT143" s="1161"/>
      <c r="AU143" s="1161"/>
      <c r="AV143" s="1161"/>
      <c r="AW143" s="1161"/>
      <c r="AX143" s="1161"/>
      <c r="AY143" s="1161"/>
      <c r="AZ143" s="1161"/>
      <c r="BA143" s="1161"/>
      <c r="BB143" s="1161"/>
      <c r="BC143" s="1161"/>
      <c r="BD143" s="1161"/>
      <c r="BE143" s="1161"/>
      <c r="BF143" s="1161"/>
      <c r="BG143" s="1161"/>
      <c r="BH143" s="1161"/>
      <c r="BI143" s="1161"/>
      <c r="BJ143" s="1161"/>
      <c r="BK143" s="1161"/>
      <c r="BL143" s="1161"/>
      <c r="BM143" s="1161"/>
      <c r="BN143" s="1161"/>
      <c r="BO143" s="1161"/>
      <c r="BP143" s="1161"/>
      <c r="BQ143" s="1161"/>
      <c r="BR143" s="1161"/>
      <c r="BS143" s="1161"/>
      <c r="BT143" s="1161"/>
      <c r="BU143" s="1161"/>
      <c r="BV143" s="1161"/>
      <c r="BW143" s="1161"/>
      <c r="BX143" s="1161"/>
      <c r="BY143" s="1161"/>
      <c r="BZ143" s="1161"/>
      <c r="CA143" s="1161"/>
      <c r="CB143" s="1161"/>
      <c r="CC143" s="1161"/>
      <c r="CD143" s="1161"/>
      <c r="CE143" s="1161"/>
      <c r="CF143" s="1161"/>
      <c r="CG143" s="1161"/>
      <c r="CH143" s="1161"/>
      <c r="CI143" s="1161"/>
      <c r="CJ143" s="48"/>
      <c r="CK143" s="48"/>
      <c r="CL143" s="1161"/>
      <c r="CM143" s="1161"/>
      <c r="CN143" s="1161"/>
      <c r="CO143" s="1161"/>
      <c r="CP143" s="1161"/>
      <c r="CQ143" s="1161"/>
      <c r="CR143" s="1161"/>
      <c r="CS143" s="1161"/>
      <c r="CT143" s="1161"/>
      <c r="CU143" s="1161"/>
      <c r="CV143" s="1161"/>
      <c r="CW143" s="1161"/>
      <c r="CX143" s="1161"/>
      <c r="CY143" s="1161"/>
      <c r="CZ143" s="1161"/>
      <c r="DA143" s="1162"/>
      <c r="DB143" s="1161"/>
      <c r="DC143" s="1161"/>
      <c r="DD143" s="1161"/>
      <c r="DE143" s="1161"/>
      <c r="DF143" s="1161"/>
      <c r="DG143" s="1161"/>
      <c r="DH143" s="1161"/>
      <c r="DI143" s="1161"/>
      <c r="DJ143" s="1161"/>
      <c r="DK143" s="1161"/>
      <c r="DL143" s="1161"/>
      <c r="DM143" s="1161"/>
      <c r="DN143" s="1161"/>
      <c r="DO143" s="1161"/>
      <c r="DP143" s="1161"/>
      <c r="DQ143" s="1161"/>
      <c r="DR143" s="48"/>
      <c r="DS143" s="48"/>
      <c r="DT143" s="48"/>
      <c r="DU143" s="54"/>
      <c r="DV143" s="548"/>
      <c r="DW143" s="54"/>
      <c r="DX143" s="54"/>
      <c r="DY143" s="54"/>
      <c r="DZ143" s="548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49"/>
      <c r="EO143" s="48"/>
      <c r="EP143" s="48"/>
      <c r="EQ143" s="48"/>
      <c r="ER143" s="50"/>
      <c r="ES143" s="51"/>
      <c r="ET143" s="51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</row>
    <row r="144" spans="1:160" s="70" customFormat="1" x14ac:dyDescent="0.3">
      <c r="A144" s="47"/>
      <c r="B144" s="48" t="s">
        <v>99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1161"/>
      <c r="AS144" s="1161"/>
      <c r="AT144" s="1161"/>
      <c r="AU144" s="1161"/>
      <c r="AV144" s="1161"/>
      <c r="AW144" s="1161"/>
      <c r="AX144" s="1161"/>
      <c r="AY144" s="1161"/>
      <c r="AZ144" s="1161"/>
      <c r="BA144" s="1161"/>
      <c r="BB144" s="1161"/>
      <c r="BC144" s="1161"/>
      <c r="BD144" s="1161"/>
      <c r="BE144" s="1161"/>
      <c r="BF144" s="1161"/>
      <c r="BG144" s="1161"/>
      <c r="BH144" s="1161"/>
      <c r="BI144" s="1161"/>
      <c r="BJ144" s="1161"/>
      <c r="BK144" s="1161"/>
      <c r="BL144" s="1161"/>
      <c r="BM144" s="1161"/>
      <c r="BN144" s="1161"/>
      <c r="BO144" s="1161"/>
      <c r="BP144" s="1161"/>
      <c r="BQ144" s="1161"/>
      <c r="BR144" s="1161"/>
      <c r="BS144" s="1161"/>
      <c r="BT144" s="1161"/>
      <c r="BU144" s="1161"/>
      <c r="BV144" s="1161"/>
      <c r="BW144" s="1161"/>
      <c r="BX144" s="1161"/>
      <c r="BY144" s="1161"/>
      <c r="BZ144" s="1161"/>
      <c r="CA144" s="1161"/>
      <c r="CB144" s="1161"/>
      <c r="CC144" s="1161"/>
      <c r="CD144" s="1161"/>
      <c r="CE144" s="1161"/>
      <c r="CF144" s="1161"/>
      <c r="CG144" s="1161"/>
      <c r="CH144" s="1161"/>
      <c r="CI144" s="1161"/>
      <c r="CJ144" s="48"/>
      <c r="CK144" s="48"/>
      <c r="CL144" s="1161"/>
      <c r="CM144" s="1161"/>
      <c r="CN144" s="1161"/>
      <c r="CO144" s="1161"/>
      <c r="CP144" s="1161"/>
      <c r="CQ144" s="1161"/>
      <c r="CR144" s="1161"/>
      <c r="CS144" s="1161"/>
      <c r="CT144" s="1161"/>
      <c r="CU144" s="1161"/>
      <c r="CV144" s="1161"/>
      <c r="CW144" s="1161"/>
      <c r="CX144" s="1161"/>
      <c r="CY144" s="1161"/>
      <c r="CZ144" s="1161"/>
      <c r="DA144" s="1162"/>
      <c r="DB144" s="1161"/>
      <c r="DC144" s="1161"/>
      <c r="DD144" s="1161"/>
      <c r="DE144" s="1161"/>
      <c r="DF144" s="1161"/>
      <c r="DG144" s="1161"/>
      <c r="DH144" s="1161"/>
      <c r="DI144" s="1161"/>
      <c r="DJ144" s="1161"/>
      <c r="DK144" s="1161"/>
      <c r="DL144" s="1161"/>
      <c r="DM144" s="1161"/>
      <c r="DN144" s="1161"/>
      <c r="DO144" s="1161"/>
      <c r="DP144" s="1161"/>
      <c r="DQ144" s="1161"/>
      <c r="DR144" s="48"/>
      <c r="DS144" s="48"/>
      <c r="DT144" s="48"/>
      <c r="DU144" s="54"/>
      <c r="DV144" s="548"/>
      <c r="DW144" s="54"/>
      <c r="DX144" s="54"/>
      <c r="DY144" s="54"/>
      <c r="DZ144" s="548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49"/>
      <c r="EO144" s="48"/>
      <c r="EP144" s="48"/>
      <c r="EQ144" s="48"/>
      <c r="ER144" s="50"/>
      <c r="ES144" s="51"/>
      <c r="ET144" s="51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</row>
    <row r="145" spans="1:160" s="70" customFormat="1" x14ac:dyDescent="0.3">
      <c r="A145" s="47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1161"/>
      <c r="AS145" s="1161"/>
      <c r="AT145" s="1161"/>
      <c r="AU145" s="1161"/>
      <c r="AV145" s="1161"/>
      <c r="AW145" s="1161"/>
      <c r="AX145" s="1161"/>
      <c r="AY145" s="1161"/>
      <c r="AZ145" s="1161"/>
      <c r="BA145" s="1161"/>
      <c r="BB145" s="1161"/>
      <c r="BC145" s="1161"/>
      <c r="BD145" s="1161"/>
      <c r="BE145" s="1161"/>
      <c r="BF145" s="1161"/>
      <c r="BG145" s="1161"/>
      <c r="BH145" s="1161"/>
      <c r="BI145" s="1161"/>
      <c r="BJ145" s="1161"/>
      <c r="BK145" s="1161"/>
      <c r="BL145" s="1161"/>
      <c r="BM145" s="1161"/>
      <c r="BN145" s="1161"/>
      <c r="BO145" s="1161"/>
      <c r="BP145" s="1161"/>
      <c r="BQ145" s="1161"/>
      <c r="BR145" s="1161"/>
      <c r="BS145" s="1161"/>
      <c r="BT145" s="1161"/>
      <c r="BU145" s="1161"/>
      <c r="BV145" s="1161"/>
      <c r="BW145" s="1161"/>
      <c r="BX145" s="1161"/>
      <c r="BY145" s="1161"/>
      <c r="BZ145" s="1161"/>
      <c r="CA145" s="1161"/>
      <c r="CB145" s="1161"/>
      <c r="CC145" s="1161"/>
      <c r="CD145" s="1161"/>
      <c r="CE145" s="1161"/>
      <c r="CF145" s="1161"/>
      <c r="CG145" s="1161"/>
      <c r="CH145" s="1161"/>
      <c r="CI145" s="1161"/>
      <c r="CJ145" s="48"/>
      <c r="CK145" s="48"/>
      <c r="CL145" s="1161"/>
      <c r="CM145" s="1161"/>
      <c r="CN145" s="1161"/>
      <c r="CO145" s="1161"/>
      <c r="CP145" s="1161"/>
      <c r="CQ145" s="1161"/>
      <c r="CR145" s="1161"/>
      <c r="CS145" s="1161"/>
      <c r="CT145" s="1161"/>
      <c r="CU145" s="1161"/>
      <c r="CV145" s="1161"/>
      <c r="CW145" s="1161"/>
      <c r="CX145" s="1161"/>
      <c r="CY145" s="1161"/>
      <c r="CZ145" s="1161"/>
      <c r="DA145" s="1162"/>
      <c r="DB145" s="1161"/>
      <c r="DC145" s="1161"/>
      <c r="DD145" s="1161"/>
      <c r="DE145" s="1161"/>
      <c r="DF145" s="1161"/>
      <c r="DG145" s="1161"/>
      <c r="DH145" s="1161"/>
      <c r="DI145" s="1161"/>
      <c r="DJ145" s="1161"/>
      <c r="DK145" s="1161"/>
      <c r="DL145" s="1161"/>
      <c r="DM145" s="1161"/>
      <c r="DN145" s="1161"/>
      <c r="DO145" s="1161"/>
      <c r="DP145" s="1161"/>
      <c r="DQ145" s="1161"/>
      <c r="DR145" s="48"/>
      <c r="DS145" s="48"/>
      <c r="DT145" s="48"/>
      <c r="DU145" s="54"/>
      <c r="DV145" s="548"/>
      <c r="DW145" s="54"/>
      <c r="DX145" s="54"/>
      <c r="DY145" s="54"/>
      <c r="DZ145" s="548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49"/>
      <c r="EO145" s="48"/>
      <c r="EP145" s="48"/>
      <c r="EQ145" s="48"/>
      <c r="ER145" s="50"/>
      <c r="ES145" s="51"/>
      <c r="ET145" s="51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</row>
    <row r="146" spans="1:160" s="70" customFormat="1" x14ac:dyDescent="0.3">
      <c r="A146" s="47"/>
      <c r="B146" s="52" t="s">
        <v>100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1161"/>
      <c r="AS146" s="1161"/>
      <c r="AT146" s="1161"/>
      <c r="AU146" s="1161"/>
      <c r="AV146" s="1161"/>
      <c r="AW146" s="1161"/>
      <c r="AX146" s="1161"/>
      <c r="AY146" s="1161"/>
      <c r="AZ146" s="1161"/>
      <c r="BA146" s="1161"/>
      <c r="BB146" s="1161"/>
      <c r="BC146" s="1161"/>
      <c r="BD146" s="1161"/>
      <c r="BE146" s="1161"/>
      <c r="BF146" s="1161"/>
      <c r="BG146" s="1161"/>
      <c r="BH146" s="1161"/>
      <c r="BI146" s="1161"/>
      <c r="BJ146" s="1161"/>
      <c r="BK146" s="1161"/>
      <c r="BL146" s="1161"/>
      <c r="BM146" s="1161"/>
      <c r="BN146" s="1161"/>
      <c r="BO146" s="1161"/>
      <c r="BP146" s="1161"/>
      <c r="BQ146" s="1161"/>
      <c r="BR146" s="1161"/>
      <c r="BS146" s="1161"/>
      <c r="BT146" s="1161"/>
      <c r="BU146" s="1161"/>
      <c r="BV146" s="1161"/>
      <c r="BW146" s="1161"/>
      <c r="BX146" s="1161"/>
      <c r="BY146" s="1161"/>
      <c r="BZ146" s="1161"/>
      <c r="CA146" s="1161"/>
      <c r="CB146" s="1161"/>
      <c r="CC146" s="1161"/>
      <c r="CD146" s="1161"/>
      <c r="CE146" s="1161"/>
      <c r="CF146" s="1161"/>
      <c r="CG146" s="1161"/>
      <c r="CH146" s="1161"/>
      <c r="CI146" s="1161"/>
      <c r="CJ146" s="48"/>
      <c r="CK146" s="48"/>
      <c r="CL146" s="1161"/>
      <c r="CM146" s="1161"/>
      <c r="CN146" s="1161"/>
      <c r="CO146" s="1161"/>
      <c r="CP146" s="1161"/>
      <c r="CQ146" s="1161"/>
      <c r="CR146" s="1161"/>
      <c r="CS146" s="1161"/>
      <c r="CT146" s="1161"/>
      <c r="CU146" s="1161"/>
      <c r="CV146" s="1161"/>
      <c r="CW146" s="1161"/>
      <c r="CX146" s="1161"/>
      <c r="CY146" s="1161"/>
      <c r="CZ146" s="1161"/>
      <c r="DA146" s="1162"/>
      <c r="DB146" s="1161"/>
      <c r="DC146" s="1161"/>
      <c r="DD146" s="1161"/>
      <c r="DE146" s="1161"/>
      <c r="DF146" s="1161"/>
      <c r="DG146" s="1161"/>
      <c r="DH146" s="1161"/>
      <c r="DI146" s="1161"/>
      <c r="DJ146" s="1161"/>
      <c r="DK146" s="1161"/>
      <c r="DL146" s="1161"/>
      <c r="DM146" s="1161"/>
      <c r="DN146" s="1161"/>
      <c r="DO146" s="1161"/>
      <c r="DP146" s="1161"/>
      <c r="DQ146" s="1161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9"/>
      <c r="EO146" s="48"/>
      <c r="EP146" s="48"/>
      <c r="EQ146" s="48"/>
      <c r="ER146" s="50"/>
      <c r="ES146" s="51"/>
      <c r="ET146" s="51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</row>
    <row r="147" spans="1:160" s="70" customFormat="1" ht="15" x14ac:dyDescent="0.3">
      <c r="A147" s="47"/>
      <c r="B147" s="1234" t="s">
        <v>101</v>
      </c>
      <c r="C147" s="1234"/>
      <c r="D147" s="1234"/>
      <c r="E147" s="1234"/>
      <c r="F147" s="1234"/>
      <c r="G147" s="1234"/>
      <c r="H147" s="1234"/>
      <c r="I147" s="1234"/>
      <c r="J147" s="1234"/>
      <c r="K147" s="1234"/>
      <c r="L147" s="1234"/>
      <c r="M147" s="1234"/>
      <c r="N147" s="1234"/>
      <c r="O147" s="1234"/>
      <c r="P147" s="52"/>
      <c r="Q147" s="52"/>
      <c r="R147" s="52"/>
      <c r="S147" s="52"/>
      <c r="T147" s="52"/>
      <c r="U147" s="52"/>
      <c r="V147" s="52"/>
      <c r="W147" s="52"/>
      <c r="X147" s="52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1161"/>
      <c r="AS147" s="1161"/>
      <c r="AT147" s="1161"/>
      <c r="AU147" s="1161"/>
      <c r="AV147" s="1161"/>
      <c r="AW147" s="1161"/>
      <c r="AX147" s="1161"/>
      <c r="AY147" s="1161"/>
      <c r="AZ147" s="1161"/>
      <c r="BA147" s="1161"/>
      <c r="BB147" s="1161"/>
      <c r="BC147" s="1161"/>
      <c r="BD147" s="1161"/>
      <c r="BE147" s="1161"/>
      <c r="BF147" s="1161"/>
      <c r="BG147" s="1161"/>
      <c r="BH147" s="1161"/>
      <c r="BI147" s="1161"/>
      <c r="BJ147" s="1161"/>
      <c r="BK147" s="1161"/>
      <c r="BL147" s="1161"/>
      <c r="BM147" s="1161"/>
      <c r="BN147" s="1161"/>
      <c r="BO147" s="1161"/>
      <c r="BP147" s="1161"/>
      <c r="BQ147" s="1161"/>
      <c r="BR147" s="1161"/>
      <c r="BS147" s="1161"/>
      <c r="BT147" s="1161"/>
      <c r="BU147" s="1161"/>
      <c r="BV147" s="1161"/>
      <c r="BW147" s="1161"/>
      <c r="BX147" s="1161"/>
      <c r="BY147" s="1161"/>
      <c r="BZ147" s="1161"/>
      <c r="CA147" s="1161"/>
      <c r="CB147" s="1161"/>
      <c r="CC147" s="1161"/>
      <c r="CD147" s="1161"/>
      <c r="CE147" s="1161"/>
      <c r="CF147" s="1161"/>
      <c r="CG147" s="1161"/>
      <c r="CH147" s="1161"/>
      <c r="CI147" s="1161"/>
      <c r="CJ147" s="48"/>
      <c r="CK147" s="48"/>
      <c r="CL147" s="1161"/>
      <c r="CM147" s="1161"/>
      <c r="CN147" s="1161"/>
      <c r="CO147" s="1161"/>
      <c r="CP147" s="1161"/>
      <c r="CQ147" s="1161"/>
      <c r="CR147" s="1161"/>
      <c r="CS147" s="1161"/>
      <c r="CT147" s="1161"/>
      <c r="CU147" s="1161"/>
      <c r="CV147" s="1161"/>
      <c r="CW147" s="1161"/>
      <c r="CX147" s="1161"/>
      <c r="CY147" s="1161"/>
      <c r="CZ147" s="1161"/>
      <c r="DA147" s="1162"/>
      <c r="DB147" s="1161"/>
      <c r="DC147" s="1161"/>
      <c r="DD147" s="1161"/>
      <c r="DE147" s="1161"/>
      <c r="DF147" s="1161"/>
      <c r="DG147" s="1161"/>
      <c r="DH147" s="1161"/>
      <c r="DI147" s="1161"/>
      <c r="DJ147" s="1161"/>
      <c r="DK147" s="1161"/>
      <c r="DL147" s="1161"/>
      <c r="DM147" s="1161"/>
      <c r="DN147" s="1161"/>
      <c r="DO147" s="1161"/>
      <c r="DP147" s="1161"/>
      <c r="DQ147" s="1161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9"/>
      <c r="EO147" s="48"/>
      <c r="EP147" s="48"/>
      <c r="EQ147" s="48"/>
      <c r="ER147" s="50"/>
      <c r="ES147" s="51"/>
      <c r="ET147" s="51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</row>
    <row r="148" spans="1:160" s="70" customFormat="1" x14ac:dyDescent="0.3">
      <c r="A148" s="53"/>
      <c r="B148" s="1235" t="s">
        <v>102</v>
      </c>
      <c r="C148" s="1235"/>
      <c r="D148" s="1235"/>
      <c r="E148" s="1235"/>
      <c r="F148" s="1235"/>
      <c r="G148" s="1235"/>
      <c r="H148" s="1235"/>
      <c r="I148" s="1235"/>
      <c r="J148" s="1235"/>
      <c r="K148" s="1235"/>
      <c r="L148" s="1235"/>
      <c r="M148" s="1235"/>
      <c r="N148" s="1235"/>
      <c r="O148" s="1235"/>
      <c r="P148" s="1235"/>
      <c r="Q148" s="1235"/>
      <c r="R148" s="1235"/>
      <c r="S148" s="1235"/>
      <c r="T148" s="1235"/>
      <c r="U148" s="1235"/>
      <c r="V148" s="1235"/>
      <c r="W148" s="1235"/>
      <c r="X148" s="1235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1163"/>
      <c r="AS148" s="1163"/>
      <c r="AT148" s="1163"/>
      <c r="AU148" s="1163"/>
      <c r="AV148" s="1163"/>
      <c r="AW148" s="1163"/>
      <c r="AX148" s="1163"/>
      <c r="AY148" s="1163"/>
      <c r="AZ148" s="1163"/>
      <c r="BA148" s="1163"/>
      <c r="BB148" s="1163"/>
      <c r="BC148" s="1163"/>
      <c r="BD148" s="1163"/>
      <c r="BE148" s="1163"/>
      <c r="BF148" s="1163"/>
      <c r="BG148" s="1163"/>
      <c r="BH148" s="1163"/>
      <c r="BI148" s="1163"/>
      <c r="BJ148" s="1163"/>
      <c r="BK148" s="1163"/>
      <c r="BL148" s="1163"/>
      <c r="BM148" s="1163"/>
      <c r="BN148" s="1163"/>
      <c r="BO148" s="1163"/>
      <c r="BP148" s="1163"/>
      <c r="BQ148" s="1163"/>
      <c r="BR148" s="1163"/>
      <c r="BS148" s="1163"/>
      <c r="BT148" s="1163"/>
      <c r="BU148" s="1163"/>
      <c r="BV148" s="1163"/>
      <c r="BW148" s="1163"/>
      <c r="BX148" s="1163"/>
      <c r="BY148" s="1163"/>
      <c r="BZ148" s="1163"/>
      <c r="CA148" s="1163"/>
      <c r="CB148" s="1163"/>
      <c r="CC148" s="1163"/>
      <c r="CD148" s="1163"/>
      <c r="CE148" s="1163"/>
      <c r="CF148" s="1163"/>
      <c r="CG148" s="1163"/>
      <c r="CH148" s="1163"/>
      <c r="CI148" s="1163"/>
      <c r="CJ148" s="54"/>
      <c r="CK148" s="54"/>
      <c r="CL148" s="1163"/>
      <c r="CM148" s="1163"/>
      <c r="CN148" s="1163"/>
      <c r="CO148" s="1163"/>
      <c r="CP148" s="1163"/>
      <c r="CQ148" s="1163"/>
      <c r="CR148" s="1163"/>
      <c r="CS148" s="1163"/>
      <c r="CT148" s="1163"/>
      <c r="CU148" s="1163"/>
      <c r="CV148" s="1163"/>
      <c r="CW148" s="1163"/>
      <c r="CX148" s="1163"/>
      <c r="CY148" s="1163"/>
      <c r="CZ148" s="1163"/>
      <c r="DA148" s="1164"/>
      <c r="DB148" s="1163"/>
      <c r="DC148" s="1163"/>
      <c r="DD148" s="1163"/>
      <c r="DE148" s="1163"/>
      <c r="DF148" s="1163"/>
      <c r="DG148" s="1163"/>
      <c r="DH148" s="1163"/>
      <c r="DI148" s="1163"/>
      <c r="DJ148" s="1163"/>
      <c r="DK148" s="1163"/>
      <c r="DL148" s="1163"/>
      <c r="DM148" s="1163"/>
      <c r="DN148" s="1163"/>
      <c r="DO148" s="1163"/>
      <c r="DP148" s="1163"/>
      <c r="DQ148" s="1163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5"/>
      <c r="EO148" s="54"/>
      <c r="EP148" s="54"/>
      <c r="EQ148" s="54"/>
      <c r="ER148" s="56"/>
      <c r="ES148" s="57"/>
      <c r="ET148" s="57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</row>
    <row r="149" spans="1:160" s="70" customFormat="1" x14ac:dyDescent="0.3">
      <c r="A149" s="47"/>
      <c r="B149" s="1232" t="s">
        <v>79</v>
      </c>
      <c r="C149" s="1232"/>
      <c r="D149" s="1232"/>
      <c r="E149" s="1232"/>
      <c r="F149" s="1232"/>
      <c r="G149" s="1232"/>
      <c r="H149" s="1232"/>
      <c r="I149" s="1232"/>
      <c r="J149" s="1232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1161"/>
      <c r="AS149" s="1161"/>
      <c r="AT149" s="1161"/>
      <c r="AU149" s="1161"/>
      <c r="AV149" s="1161"/>
      <c r="AW149" s="1161"/>
      <c r="AX149" s="1161"/>
      <c r="AY149" s="1161"/>
      <c r="AZ149" s="1161"/>
      <c r="BA149" s="1161"/>
      <c r="BB149" s="1161"/>
      <c r="BC149" s="1161"/>
      <c r="BD149" s="1161"/>
      <c r="BE149" s="1161"/>
      <c r="BF149" s="1161"/>
      <c r="BG149" s="1161"/>
      <c r="BH149" s="1161"/>
      <c r="BI149" s="1161"/>
      <c r="BJ149" s="1161"/>
      <c r="BK149" s="1161"/>
      <c r="BL149" s="1161"/>
      <c r="BM149" s="1161"/>
      <c r="BN149" s="1161"/>
      <c r="BO149" s="1161"/>
      <c r="BP149" s="1161"/>
      <c r="BQ149" s="1161"/>
      <c r="BR149" s="1161"/>
      <c r="BS149" s="1161"/>
      <c r="BT149" s="1161"/>
      <c r="BU149" s="1161"/>
      <c r="BV149" s="1161"/>
      <c r="BW149" s="1161"/>
      <c r="BX149" s="1161"/>
      <c r="BY149" s="1161"/>
      <c r="BZ149" s="1161"/>
      <c r="CA149" s="1161"/>
      <c r="CB149" s="1161"/>
      <c r="CC149" s="1161"/>
      <c r="CD149" s="1161"/>
      <c r="CE149" s="1161"/>
      <c r="CF149" s="1161"/>
      <c r="CG149" s="1161"/>
      <c r="CH149" s="1161"/>
      <c r="CI149" s="1161"/>
      <c r="CJ149" s="48"/>
      <c r="CK149" s="48"/>
      <c r="CL149" s="1161"/>
      <c r="CM149" s="1161"/>
      <c r="CN149" s="1161"/>
      <c r="CO149" s="1161"/>
      <c r="CP149" s="1161"/>
      <c r="CQ149" s="1161"/>
      <c r="CR149" s="1161"/>
      <c r="CS149" s="1161"/>
      <c r="CT149" s="1161"/>
      <c r="CU149" s="1161"/>
      <c r="CV149" s="1161"/>
      <c r="CW149" s="1161"/>
      <c r="CX149" s="1161"/>
      <c r="CY149" s="1161"/>
      <c r="CZ149" s="1161"/>
      <c r="DA149" s="1162"/>
      <c r="DB149" s="1161"/>
      <c r="DC149" s="1161"/>
      <c r="DD149" s="1161"/>
      <c r="DE149" s="1161"/>
      <c r="DF149" s="1161"/>
      <c r="DG149" s="1161"/>
      <c r="DH149" s="1161"/>
      <c r="DI149" s="1161"/>
      <c r="DJ149" s="1161"/>
      <c r="DK149" s="1161"/>
      <c r="DL149" s="1161"/>
      <c r="DM149" s="1161"/>
      <c r="DN149" s="1161"/>
      <c r="DO149" s="1161"/>
      <c r="DP149" s="1161"/>
      <c r="DQ149" s="1161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9"/>
      <c r="EO149" s="48"/>
      <c r="EP149" s="48"/>
      <c r="EQ149" s="48"/>
      <c r="ER149" s="50"/>
      <c r="ES149" s="51"/>
      <c r="ET149" s="51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</row>
    <row r="150" spans="1:160" s="70" customFormat="1" ht="15" x14ac:dyDescent="0.3">
      <c r="A150" s="53"/>
      <c r="B150" s="60" t="s">
        <v>80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1163"/>
      <c r="AS150" s="1163"/>
      <c r="AT150" s="1163"/>
      <c r="AU150" s="1163"/>
      <c r="AV150" s="1163"/>
      <c r="AW150" s="1163"/>
      <c r="AX150" s="1163"/>
      <c r="AY150" s="1163"/>
      <c r="AZ150" s="1163"/>
      <c r="BA150" s="1163"/>
      <c r="BB150" s="1163"/>
      <c r="BC150" s="1163"/>
      <c r="BD150" s="1163"/>
      <c r="BE150" s="1163"/>
      <c r="BF150" s="1163"/>
      <c r="BG150" s="1163"/>
      <c r="BH150" s="1163"/>
      <c r="BI150" s="1163"/>
      <c r="BJ150" s="1163"/>
      <c r="BK150" s="1163"/>
      <c r="BL150" s="1163"/>
      <c r="BM150" s="1163"/>
      <c r="BN150" s="1163"/>
      <c r="BO150" s="1163"/>
      <c r="BP150" s="1163"/>
      <c r="BQ150" s="1163"/>
      <c r="BR150" s="1163"/>
      <c r="BS150" s="1163"/>
      <c r="BT150" s="1163"/>
      <c r="BU150" s="1163"/>
      <c r="BV150" s="1163"/>
      <c r="BW150" s="1163"/>
      <c r="BX150" s="1163"/>
      <c r="BY150" s="1163"/>
      <c r="BZ150" s="1163"/>
      <c r="CA150" s="1163"/>
      <c r="CB150" s="1163"/>
      <c r="CC150" s="1163"/>
      <c r="CD150" s="1163"/>
      <c r="CE150" s="1163"/>
      <c r="CF150" s="1163"/>
      <c r="CG150" s="1163"/>
      <c r="CH150" s="1163"/>
      <c r="CI150" s="1163"/>
      <c r="CJ150" s="54"/>
      <c r="CK150" s="54"/>
      <c r="CL150" s="1163"/>
      <c r="CM150" s="1163"/>
      <c r="CN150" s="1163"/>
      <c r="CO150" s="1163"/>
      <c r="CP150" s="1163"/>
      <c r="CQ150" s="1163"/>
      <c r="CR150" s="1163"/>
      <c r="CS150" s="1163"/>
      <c r="CT150" s="1163"/>
      <c r="CU150" s="1163"/>
      <c r="CV150" s="1163"/>
      <c r="CW150" s="1163"/>
      <c r="CX150" s="1163"/>
      <c r="CY150" s="1163"/>
      <c r="CZ150" s="1163"/>
      <c r="DA150" s="1164"/>
      <c r="DB150" s="1163"/>
      <c r="DC150" s="1163"/>
      <c r="DD150" s="1163"/>
      <c r="DE150" s="1163"/>
      <c r="DF150" s="1163"/>
      <c r="DG150" s="1163"/>
      <c r="DH150" s="1163"/>
      <c r="DI150" s="1163"/>
      <c r="DJ150" s="1163"/>
      <c r="DK150" s="1163"/>
      <c r="DL150" s="1163"/>
      <c r="DM150" s="1163"/>
      <c r="DN150" s="1163"/>
      <c r="DO150" s="1163"/>
      <c r="DP150" s="1163"/>
      <c r="DQ150" s="1163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5"/>
      <c r="EO150" s="54"/>
      <c r="EP150" s="54"/>
      <c r="EQ150" s="54"/>
      <c r="ER150" s="56"/>
      <c r="ES150" s="57"/>
      <c r="ET150" s="57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</row>
    <row r="151" spans="1:160" s="70" customFormat="1" x14ac:dyDescent="0.3">
      <c r="A151" s="47"/>
      <c r="B151" s="1236" t="s">
        <v>81</v>
      </c>
      <c r="C151" s="1236"/>
      <c r="D151" s="1236"/>
      <c r="E151" s="1236"/>
      <c r="F151" s="1236"/>
      <c r="G151" s="1236"/>
      <c r="H151" s="1236"/>
      <c r="I151" s="1236"/>
      <c r="J151" s="1236"/>
      <c r="K151" s="1236"/>
      <c r="L151" s="1236"/>
      <c r="M151" s="1236"/>
      <c r="N151" s="1236"/>
      <c r="O151" s="1236"/>
      <c r="P151" s="52"/>
      <c r="Q151" s="52"/>
      <c r="R151" s="52"/>
      <c r="S151" s="52"/>
      <c r="T151" s="52"/>
      <c r="U151" s="52"/>
      <c r="V151" s="52"/>
      <c r="W151" s="52"/>
      <c r="X151" s="52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1161"/>
      <c r="AS151" s="1161"/>
      <c r="AT151" s="1161"/>
      <c r="AU151" s="1161"/>
      <c r="AV151" s="1161"/>
      <c r="AW151" s="1161"/>
      <c r="AX151" s="1161"/>
      <c r="AY151" s="1161"/>
      <c r="AZ151" s="1161"/>
      <c r="BA151" s="1161"/>
      <c r="BB151" s="1161"/>
      <c r="BC151" s="1161"/>
      <c r="BD151" s="1161"/>
      <c r="BE151" s="1161"/>
      <c r="BF151" s="1161"/>
      <c r="BG151" s="1161"/>
      <c r="BH151" s="1161"/>
      <c r="BI151" s="1161"/>
      <c r="BJ151" s="1161"/>
      <c r="BK151" s="1161"/>
      <c r="BL151" s="1161"/>
      <c r="BM151" s="1161"/>
      <c r="BN151" s="1161"/>
      <c r="BO151" s="1161"/>
      <c r="BP151" s="1161"/>
      <c r="BQ151" s="1161"/>
      <c r="BR151" s="1161"/>
      <c r="BS151" s="1161"/>
      <c r="BT151" s="1161"/>
      <c r="BU151" s="1161"/>
      <c r="BV151" s="1161"/>
      <c r="BW151" s="1161"/>
      <c r="BX151" s="1161"/>
      <c r="BY151" s="1161"/>
      <c r="BZ151" s="1161"/>
      <c r="CA151" s="1161"/>
      <c r="CB151" s="1161"/>
      <c r="CC151" s="1161"/>
      <c r="CD151" s="1161"/>
      <c r="CE151" s="1161"/>
      <c r="CF151" s="1161"/>
      <c r="CG151" s="1161"/>
      <c r="CH151" s="1161"/>
      <c r="CI151" s="1161"/>
      <c r="CJ151" s="48"/>
      <c r="CK151" s="48"/>
      <c r="CL151" s="1161"/>
      <c r="CM151" s="1161"/>
      <c r="CN151" s="1161"/>
      <c r="CO151" s="1161"/>
      <c r="CP151" s="1161"/>
      <c r="CQ151" s="1161"/>
      <c r="CR151" s="1161"/>
      <c r="CS151" s="1161"/>
      <c r="CT151" s="1161"/>
      <c r="CU151" s="1161"/>
      <c r="CV151" s="1161"/>
      <c r="CW151" s="1161"/>
      <c r="CX151" s="1161"/>
      <c r="CY151" s="1161"/>
      <c r="CZ151" s="1161"/>
      <c r="DA151" s="1162"/>
      <c r="DB151" s="1161"/>
      <c r="DC151" s="1161"/>
      <c r="DD151" s="1161"/>
      <c r="DE151" s="1161"/>
      <c r="DF151" s="1161"/>
      <c r="DG151" s="1161"/>
      <c r="DH151" s="1161"/>
      <c r="DI151" s="1161"/>
      <c r="DJ151" s="1161"/>
      <c r="DK151" s="1161"/>
      <c r="DL151" s="1161"/>
      <c r="DM151" s="1161"/>
      <c r="DN151" s="1161"/>
      <c r="DO151" s="1161"/>
      <c r="DP151" s="1161"/>
      <c r="DQ151" s="1161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9"/>
      <c r="EO151" s="48"/>
      <c r="EP151" s="48"/>
      <c r="EQ151" s="48"/>
      <c r="ER151" s="50"/>
      <c r="ES151" s="51"/>
      <c r="ET151" s="51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</row>
    <row r="152" spans="1:160" s="70" customFormat="1" x14ac:dyDescent="0.3">
      <c r="A152" s="47"/>
      <c r="B152" s="1236" t="s">
        <v>82</v>
      </c>
      <c r="C152" s="1236"/>
      <c r="D152" s="1236"/>
      <c r="E152" s="1236"/>
      <c r="F152" s="1236"/>
      <c r="G152" s="61"/>
      <c r="H152" s="61"/>
      <c r="I152" s="58"/>
      <c r="J152" s="58"/>
      <c r="K152" s="58"/>
      <c r="L152" s="58"/>
      <c r="M152" s="58"/>
      <c r="N152" s="58"/>
      <c r="O152" s="58"/>
      <c r="P152" s="52"/>
      <c r="Q152" s="52"/>
      <c r="R152" s="52"/>
      <c r="S152" s="52"/>
      <c r="T152" s="52"/>
      <c r="U152" s="52"/>
      <c r="V152" s="52"/>
      <c r="W152" s="52"/>
      <c r="X152" s="52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1161"/>
      <c r="AS152" s="1161"/>
      <c r="AT152" s="1161"/>
      <c r="AU152" s="1161"/>
      <c r="AV152" s="1161"/>
      <c r="AW152" s="1161"/>
      <c r="AX152" s="1161"/>
      <c r="AY152" s="1161"/>
      <c r="AZ152" s="1161"/>
      <c r="BA152" s="1161"/>
      <c r="BB152" s="1161"/>
      <c r="BC152" s="1161"/>
      <c r="BD152" s="1161"/>
      <c r="BE152" s="1161"/>
      <c r="BF152" s="1161"/>
      <c r="BG152" s="1161"/>
      <c r="BH152" s="1161"/>
      <c r="BI152" s="1161"/>
      <c r="BJ152" s="1161"/>
      <c r="BK152" s="1161"/>
      <c r="BL152" s="1161"/>
      <c r="BM152" s="1161"/>
      <c r="BN152" s="1161"/>
      <c r="BO152" s="1161"/>
      <c r="BP152" s="1161"/>
      <c r="BQ152" s="1161"/>
      <c r="BR152" s="1161"/>
      <c r="BS152" s="1161"/>
      <c r="BT152" s="1161"/>
      <c r="BU152" s="1161"/>
      <c r="BV152" s="1161"/>
      <c r="BW152" s="1161"/>
      <c r="BX152" s="1161"/>
      <c r="BY152" s="1161"/>
      <c r="BZ152" s="1161"/>
      <c r="CA152" s="1161"/>
      <c r="CB152" s="1161"/>
      <c r="CC152" s="1161"/>
      <c r="CD152" s="1161"/>
      <c r="CE152" s="1161"/>
      <c r="CF152" s="1161"/>
      <c r="CG152" s="1161"/>
      <c r="CH152" s="1161"/>
      <c r="CI152" s="1161"/>
      <c r="CJ152" s="48"/>
      <c r="CK152" s="48"/>
      <c r="CL152" s="1161"/>
      <c r="CM152" s="1161"/>
      <c r="CN152" s="1161"/>
      <c r="CO152" s="1161"/>
      <c r="CP152" s="1161"/>
      <c r="CQ152" s="1161"/>
      <c r="CR152" s="1161"/>
      <c r="CS152" s="1161"/>
      <c r="CT152" s="1161"/>
      <c r="CU152" s="1161"/>
      <c r="CV152" s="1161"/>
      <c r="CW152" s="1161"/>
      <c r="CX152" s="1161"/>
      <c r="CY152" s="1161"/>
      <c r="CZ152" s="1161"/>
      <c r="DA152" s="1162"/>
      <c r="DB152" s="1161"/>
      <c r="DC152" s="1161"/>
      <c r="DD152" s="1161"/>
      <c r="DE152" s="1161"/>
      <c r="DF152" s="1161"/>
      <c r="DG152" s="1161"/>
      <c r="DH152" s="1161"/>
      <c r="DI152" s="1161"/>
      <c r="DJ152" s="1161"/>
      <c r="DK152" s="1161"/>
      <c r="DL152" s="1161"/>
      <c r="DM152" s="1161"/>
      <c r="DN152" s="1161"/>
      <c r="DO152" s="1161"/>
      <c r="DP152" s="1161"/>
      <c r="DQ152" s="1161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9"/>
      <c r="EO152" s="48"/>
      <c r="EP152" s="48"/>
      <c r="EQ152" s="48"/>
      <c r="ER152" s="50"/>
      <c r="ES152" s="51"/>
      <c r="ET152" s="51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</row>
    <row r="153" spans="1:160" s="70" customFormat="1" x14ac:dyDescent="0.3">
      <c r="A153" s="47"/>
      <c r="B153" s="1232" t="s">
        <v>83</v>
      </c>
      <c r="C153" s="1232"/>
      <c r="D153" s="1232"/>
      <c r="E153" s="1232"/>
      <c r="F153" s="1232"/>
      <c r="G153" s="58"/>
      <c r="H153" s="58"/>
      <c r="I153" s="58"/>
      <c r="J153" s="58"/>
      <c r="K153" s="58"/>
      <c r="L153" s="58"/>
      <c r="M153" s="58"/>
      <c r="N153" s="58"/>
      <c r="O153" s="58"/>
      <c r="P153" s="52"/>
      <c r="Q153" s="52"/>
      <c r="R153" s="52"/>
      <c r="S153" s="52"/>
      <c r="T153" s="52"/>
      <c r="U153" s="52"/>
      <c r="V153" s="52"/>
      <c r="W153" s="52"/>
      <c r="X153" s="52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1161"/>
      <c r="AS153" s="1161"/>
      <c r="AT153" s="1161"/>
      <c r="AU153" s="1161"/>
      <c r="AV153" s="1161"/>
      <c r="AW153" s="1161"/>
      <c r="AX153" s="1161"/>
      <c r="AY153" s="1161"/>
      <c r="AZ153" s="1161"/>
      <c r="BA153" s="1161"/>
      <c r="BB153" s="1161"/>
      <c r="BC153" s="1161"/>
      <c r="BD153" s="1161"/>
      <c r="BE153" s="1161"/>
      <c r="BF153" s="1161"/>
      <c r="BG153" s="1161"/>
      <c r="BH153" s="1161"/>
      <c r="BI153" s="1161"/>
      <c r="BJ153" s="1161"/>
      <c r="BK153" s="1161"/>
      <c r="BL153" s="1161"/>
      <c r="BM153" s="1161"/>
      <c r="BN153" s="1161"/>
      <c r="BO153" s="1161"/>
      <c r="BP153" s="1161"/>
      <c r="BQ153" s="1161"/>
      <c r="BR153" s="1161"/>
      <c r="BS153" s="1161"/>
      <c r="BT153" s="1161"/>
      <c r="BU153" s="1161"/>
      <c r="BV153" s="1161"/>
      <c r="BW153" s="1161"/>
      <c r="BX153" s="1161"/>
      <c r="BY153" s="1161"/>
      <c r="BZ153" s="1161"/>
      <c r="CA153" s="1161"/>
      <c r="CB153" s="1161"/>
      <c r="CC153" s="1161"/>
      <c r="CD153" s="1161"/>
      <c r="CE153" s="1161"/>
      <c r="CF153" s="1161"/>
      <c r="CG153" s="1161"/>
      <c r="CH153" s="1161"/>
      <c r="CI153" s="1161"/>
      <c r="CJ153" s="48"/>
      <c r="CK153" s="48"/>
      <c r="CL153" s="1161"/>
      <c r="CM153" s="1161"/>
      <c r="CN153" s="1161"/>
      <c r="CO153" s="1161"/>
      <c r="CP153" s="1161"/>
      <c r="CQ153" s="1161"/>
      <c r="CR153" s="1161"/>
      <c r="CS153" s="1161"/>
      <c r="CT153" s="1161"/>
      <c r="CU153" s="1161"/>
      <c r="CV153" s="1161"/>
      <c r="CW153" s="1161"/>
      <c r="CX153" s="1161"/>
      <c r="CY153" s="1161"/>
      <c r="CZ153" s="1161"/>
      <c r="DA153" s="1162"/>
      <c r="DB153" s="1161"/>
      <c r="DC153" s="1161"/>
      <c r="DD153" s="1161"/>
      <c r="DE153" s="1161"/>
      <c r="DF153" s="1161"/>
      <c r="DG153" s="1161"/>
      <c r="DH153" s="1161"/>
      <c r="DI153" s="1161"/>
      <c r="DJ153" s="1161"/>
      <c r="DK153" s="1161"/>
      <c r="DL153" s="1161"/>
      <c r="DM153" s="1161"/>
      <c r="DN153" s="1161"/>
      <c r="DO153" s="1161"/>
      <c r="DP153" s="1161"/>
      <c r="DQ153" s="1161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9"/>
      <c r="EO153" s="48"/>
      <c r="EP153" s="48"/>
      <c r="EQ153" s="48"/>
      <c r="ER153" s="50"/>
      <c r="ES153" s="51"/>
      <c r="ET153" s="51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</row>
    <row r="154" spans="1:160" s="70" customFormat="1" x14ac:dyDescent="0.3">
      <c r="A154" s="47"/>
      <c r="B154" s="1232" t="s">
        <v>84</v>
      </c>
      <c r="C154" s="1232"/>
      <c r="D154" s="1232"/>
      <c r="E154" s="1232"/>
      <c r="F154" s="1232"/>
      <c r="G154" s="58"/>
      <c r="H154" s="5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1161"/>
      <c r="AS154" s="1161"/>
      <c r="AT154" s="1161"/>
      <c r="AU154" s="1161"/>
      <c r="AV154" s="1161"/>
      <c r="AW154" s="1161"/>
      <c r="AX154" s="1161"/>
      <c r="AY154" s="1161"/>
      <c r="AZ154" s="1161"/>
      <c r="BA154" s="1161"/>
      <c r="BB154" s="1161"/>
      <c r="BC154" s="1161"/>
      <c r="BD154" s="1161"/>
      <c r="BE154" s="1161"/>
      <c r="BF154" s="1161"/>
      <c r="BG154" s="1161"/>
      <c r="BH154" s="1161"/>
      <c r="BI154" s="1161"/>
      <c r="BJ154" s="1161"/>
      <c r="BK154" s="1161"/>
      <c r="BL154" s="1161"/>
      <c r="BM154" s="1161"/>
      <c r="BN154" s="1161"/>
      <c r="BO154" s="1161"/>
      <c r="BP154" s="1161"/>
      <c r="BQ154" s="1161"/>
      <c r="BR154" s="1161"/>
      <c r="BS154" s="1161"/>
      <c r="BT154" s="1161"/>
      <c r="BU154" s="1161"/>
      <c r="BV154" s="1161"/>
      <c r="BW154" s="1161"/>
      <c r="BX154" s="1161"/>
      <c r="BY154" s="1161"/>
      <c r="BZ154" s="1161"/>
      <c r="CA154" s="1161"/>
      <c r="CB154" s="1161"/>
      <c r="CC154" s="1161"/>
      <c r="CD154" s="1161"/>
      <c r="CE154" s="1161"/>
      <c r="CF154" s="1161"/>
      <c r="CG154" s="1161"/>
      <c r="CH154" s="1161"/>
      <c r="CI154" s="1161"/>
      <c r="CJ154" s="48"/>
      <c r="CK154" s="48"/>
      <c r="CL154" s="1161"/>
      <c r="CM154" s="1161"/>
      <c r="CN154" s="1161"/>
      <c r="CO154" s="1161"/>
      <c r="CP154" s="1161"/>
      <c r="CQ154" s="1161"/>
      <c r="CR154" s="1161"/>
      <c r="CS154" s="1161"/>
      <c r="CT154" s="1161"/>
      <c r="CU154" s="1161"/>
      <c r="CV154" s="1161"/>
      <c r="CW154" s="1161"/>
      <c r="CX154" s="1161"/>
      <c r="CY154" s="1161"/>
      <c r="CZ154" s="1161"/>
      <c r="DA154" s="1162"/>
      <c r="DB154" s="1161"/>
      <c r="DC154" s="1161"/>
      <c r="DD154" s="1161"/>
      <c r="DE154" s="1161"/>
      <c r="DF154" s="1161"/>
      <c r="DG154" s="1161"/>
      <c r="DH154" s="1161"/>
      <c r="DI154" s="1161"/>
      <c r="DJ154" s="1161"/>
      <c r="DK154" s="1161"/>
      <c r="DL154" s="1161"/>
      <c r="DM154" s="1161"/>
      <c r="DN154" s="1161"/>
      <c r="DO154" s="1161"/>
      <c r="DP154" s="1161"/>
      <c r="DQ154" s="1161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9"/>
      <c r="EO154" s="48"/>
      <c r="EP154" s="48"/>
      <c r="EQ154" s="48"/>
      <c r="ER154" s="50"/>
      <c r="ES154" s="51"/>
      <c r="ET154" s="51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</row>
    <row r="155" spans="1:160" s="70" customFormat="1" x14ac:dyDescent="0.3">
      <c r="A155" s="53"/>
      <c r="B155" s="1233" t="s">
        <v>85</v>
      </c>
      <c r="C155" s="1233"/>
      <c r="D155" s="1233"/>
      <c r="E155" s="1233"/>
      <c r="F155" s="1233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1163"/>
      <c r="AS155" s="1163"/>
      <c r="AT155" s="1163"/>
      <c r="AU155" s="1163"/>
      <c r="AV155" s="1163"/>
      <c r="AW155" s="1163"/>
      <c r="AX155" s="1163"/>
      <c r="AY155" s="1163"/>
      <c r="AZ155" s="1163"/>
      <c r="BA155" s="1163"/>
      <c r="BB155" s="1163"/>
      <c r="BC155" s="1163"/>
      <c r="BD155" s="1163"/>
      <c r="BE155" s="1163"/>
      <c r="BF155" s="1163"/>
      <c r="BG155" s="1163"/>
      <c r="BH155" s="1163"/>
      <c r="BI155" s="1163"/>
      <c r="BJ155" s="1163"/>
      <c r="BK155" s="1163"/>
      <c r="BL155" s="1163"/>
      <c r="BM155" s="1163"/>
      <c r="BN155" s="1163"/>
      <c r="BO155" s="1163"/>
      <c r="BP155" s="1163"/>
      <c r="BQ155" s="1163"/>
      <c r="BR155" s="1163"/>
      <c r="BS155" s="1163"/>
      <c r="BT155" s="1163"/>
      <c r="BU155" s="1163"/>
      <c r="BV155" s="1163"/>
      <c r="BW155" s="1163"/>
      <c r="BX155" s="1163"/>
      <c r="BY155" s="1163"/>
      <c r="BZ155" s="1163"/>
      <c r="CA155" s="1163"/>
      <c r="CB155" s="1163"/>
      <c r="CC155" s="1163"/>
      <c r="CD155" s="1163"/>
      <c r="CE155" s="1163"/>
      <c r="CF155" s="1163"/>
      <c r="CG155" s="1163"/>
      <c r="CH155" s="1163"/>
      <c r="CI155" s="1163"/>
      <c r="CJ155" s="54"/>
      <c r="CK155" s="54"/>
      <c r="CL155" s="1163"/>
      <c r="CM155" s="1163"/>
      <c r="CN155" s="1163"/>
      <c r="CO155" s="1163"/>
      <c r="CP155" s="1163"/>
      <c r="CQ155" s="1163"/>
      <c r="CR155" s="1163"/>
      <c r="CS155" s="1163"/>
      <c r="CT155" s="1163"/>
      <c r="CU155" s="1163"/>
      <c r="CV155" s="1163"/>
      <c r="CW155" s="1163"/>
      <c r="CX155" s="1163"/>
      <c r="CY155" s="1163"/>
      <c r="CZ155" s="1163"/>
      <c r="DA155" s="1164"/>
      <c r="DB155" s="1163"/>
      <c r="DC155" s="1163"/>
      <c r="DD155" s="1163"/>
      <c r="DE155" s="1163"/>
      <c r="DF155" s="1163"/>
      <c r="DG155" s="1163"/>
      <c r="DH155" s="1163"/>
      <c r="DI155" s="1163"/>
      <c r="DJ155" s="1163"/>
      <c r="DK155" s="1163"/>
      <c r="DL155" s="1163"/>
      <c r="DM155" s="1163"/>
      <c r="DN155" s="1163"/>
      <c r="DO155" s="1163"/>
      <c r="DP155" s="1163"/>
      <c r="DQ155" s="1163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5"/>
      <c r="EO155" s="54"/>
      <c r="EP155" s="54"/>
      <c r="EQ155" s="54"/>
      <c r="ER155" s="56"/>
      <c r="ES155" s="57"/>
      <c r="ET155" s="57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</row>
  </sheetData>
  <mergeCells count="158">
    <mergeCell ref="BL7:CD7"/>
    <mergeCell ref="BL8:BO9"/>
    <mergeCell ref="BP8:BU9"/>
    <mergeCell ref="BV8:CE8"/>
    <mergeCell ref="BV9:BY9"/>
    <mergeCell ref="BZ9:CC9"/>
    <mergeCell ref="CD9:CE10"/>
    <mergeCell ref="BL10:BM10"/>
    <mergeCell ref="B118:C118"/>
    <mergeCell ref="B40:C40"/>
    <mergeCell ref="B46:C46"/>
    <mergeCell ref="B51:C51"/>
    <mergeCell ref="D10:E10"/>
    <mergeCell ref="F10:G10"/>
    <mergeCell ref="H10:I10"/>
    <mergeCell ref="J10:K10"/>
    <mergeCell ref="L10:M10"/>
    <mergeCell ref="AR7:BJ7"/>
    <mergeCell ref="B119:C119"/>
    <mergeCell ref="B120:C120"/>
    <mergeCell ref="B121:C121"/>
    <mergeCell ref="B122:C122"/>
    <mergeCell ref="B112:C112"/>
    <mergeCell ref="B113:C113"/>
    <mergeCell ref="B114:C114"/>
    <mergeCell ref="B115:C115"/>
    <mergeCell ref="B116:C116"/>
    <mergeCell ref="B117:C117"/>
    <mergeCell ref="B110:C110"/>
    <mergeCell ref="B111:C111"/>
    <mergeCell ref="B57:C57"/>
    <mergeCell ref="A64:A66"/>
    <mergeCell ref="A78:A89"/>
    <mergeCell ref="B84:C84"/>
    <mergeCell ref="B92:C92"/>
    <mergeCell ref="A93:A97"/>
    <mergeCell ref="B93:C93"/>
    <mergeCell ref="B102:C102"/>
    <mergeCell ref="B103:C103"/>
    <mergeCell ref="B104:C104"/>
    <mergeCell ref="B105:C105"/>
    <mergeCell ref="B106:C106"/>
    <mergeCell ref="B107:C107"/>
    <mergeCell ref="A14:A63"/>
    <mergeCell ref="B14:C14"/>
    <mergeCell ref="B20:C20"/>
    <mergeCell ref="B27:C27"/>
    <mergeCell ref="B29:C29"/>
    <mergeCell ref="B34:C34"/>
    <mergeCell ref="DF11:DG11"/>
    <mergeCell ref="DH11:DI11"/>
    <mergeCell ref="DJ11:DK11"/>
    <mergeCell ref="DL11:DM11"/>
    <mergeCell ref="DN11:DO11"/>
    <mergeCell ref="DP11:DQ11"/>
    <mergeCell ref="CF99:CI99"/>
    <mergeCell ref="B108:C108"/>
    <mergeCell ref="B109:C109"/>
    <mergeCell ref="CR10:CS10"/>
    <mergeCell ref="BB8:BK8"/>
    <mergeCell ref="BB9:BE9"/>
    <mergeCell ref="BF9:BI9"/>
    <mergeCell ref="BJ9:BK10"/>
    <mergeCell ref="CT9:CW9"/>
    <mergeCell ref="CZ11:DA11"/>
    <mergeCell ref="DB11:DC11"/>
    <mergeCell ref="DD11:DE11"/>
    <mergeCell ref="BD10:BE10"/>
    <mergeCell ref="BF10:BG10"/>
    <mergeCell ref="BH10:BI10"/>
    <mergeCell ref="AR10:AS10"/>
    <mergeCell ref="AT10:AU10"/>
    <mergeCell ref="AV10:AW10"/>
    <mergeCell ref="AX10:AY10"/>
    <mergeCell ref="AZ10:BA10"/>
    <mergeCell ref="BB10:BC10"/>
    <mergeCell ref="CP10:CQ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F9:CG10"/>
    <mergeCell ref="DH9:DK9"/>
    <mergeCell ref="DL9:DO9"/>
    <mergeCell ref="DD8:DO8"/>
    <mergeCell ref="CT10:CU10"/>
    <mergeCell ref="CV10:CW10"/>
    <mergeCell ref="DH10:DI10"/>
    <mergeCell ref="DJ10:DK10"/>
    <mergeCell ref="DL10:DM10"/>
    <mergeCell ref="DN10:DO10"/>
    <mergeCell ref="DD9:DE10"/>
    <mergeCell ref="CX8:CY10"/>
    <mergeCell ref="CZ8:DA10"/>
    <mergeCell ref="DB8:DC10"/>
    <mergeCell ref="CF7:CW7"/>
    <mergeCell ref="CZ7:DQ7"/>
    <mergeCell ref="A8:A12"/>
    <mergeCell ref="D8:G9"/>
    <mergeCell ref="H8:M9"/>
    <mergeCell ref="N8:W8"/>
    <mergeCell ref="X8:AA9"/>
    <mergeCell ref="DP8:DQ10"/>
    <mergeCell ref="N9:Q9"/>
    <mergeCell ref="R9:U9"/>
    <mergeCell ref="V9:W10"/>
    <mergeCell ref="AH9:AK9"/>
    <mergeCell ref="AL9:AO9"/>
    <mergeCell ref="CF8:CI8"/>
    <mergeCell ref="CL8:CO8"/>
    <mergeCell ref="CP8:CW8"/>
    <mergeCell ref="CH9:CI10"/>
    <mergeCell ref="CL9:CM10"/>
    <mergeCell ref="CN9:CO10"/>
    <mergeCell ref="CP9:CS9"/>
    <mergeCell ref="AR8:AU9"/>
    <mergeCell ref="AV8:BA9"/>
    <mergeCell ref="DF9:DG10"/>
    <mergeCell ref="CJ10:CK10"/>
    <mergeCell ref="A3:S3"/>
    <mergeCell ref="A5:W5"/>
    <mergeCell ref="B7:B12"/>
    <mergeCell ref="C7:C12"/>
    <mergeCell ref="D7:W7"/>
    <mergeCell ref="X7:AQ7"/>
    <mergeCell ref="AB8:AG9"/>
    <mergeCell ref="AH8:AQ8"/>
    <mergeCell ref="AP9:AQ10"/>
    <mergeCell ref="N10:O10"/>
    <mergeCell ref="AN10:AO10"/>
    <mergeCell ref="P10:Q10"/>
    <mergeCell ref="R10:S10"/>
    <mergeCell ref="T10:U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B125:C125"/>
    <mergeCell ref="B130:C130"/>
    <mergeCell ref="A131:B132"/>
    <mergeCell ref="C131:C132"/>
    <mergeCell ref="D131:D132"/>
    <mergeCell ref="B154:F154"/>
    <mergeCell ref="B155:F155"/>
    <mergeCell ref="B147:O147"/>
    <mergeCell ref="B148:X148"/>
    <mergeCell ref="B149:J149"/>
    <mergeCell ref="B151:O151"/>
    <mergeCell ref="B152:F152"/>
    <mergeCell ref="B153:F15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 IV.cet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Inga Turlaja</cp:lastModifiedBy>
  <cp:lastPrinted>2024-01-30T08:56:59Z</cp:lastPrinted>
  <dcterms:created xsi:type="dcterms:W3CDTF">2023-04-28T08:41:12Z</dcterms:created>
  <dcterms:modified xsi:type="dcterms:W3CDTF">2025-06-06T14:26:08Z</dcterms:modified>
</cp:coreProperties>
</file>